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a\Documents\Wissen\EPMCreate\"/>
    </mc:Choice>
  </mc:AlternateContent>
  <xr:revisionPtr revIDLastSave="0" documentId="13_ncr:1_{DC2B027A-3538-4121-84C2-D95F916B1D32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numbersOfRequs" sheetId="1" r:id="rId1"/>
    <sheet name="requirements" sheetId="2" r:id="rId2"/>
    <sheet name="nbOfRequi" sheetId="4" r:id="rId3"/>
    <sheet name="partProfile" sheetId="3" r:id="rId4"/>
    <sheet name="statSign" sheetId="5" r:id="rId5"/>
  </sheets>
  <calcPr calcId="181029"/>
</workbook>
</file>

<file path=xl/calcChain.xml><?xml version="1.0" encoding="utf-8"?>
<calcChain xmlns="http://schemas.openxmlformats.org/spreadsheetml/2006/main">
  <c r="B33" i="5" l="1"/>
  <c r="F16" i="5" l="1"/>
  <c r="F15" i="5"/>
  <c r="C12" i="3"/>
  <c r="B12" i="3"/>
  <c r="D8" i="3"/>
  <c r="D2" i="3"/>
  <c r="D4" i="3"/>
  <c r="D10" i="3"/>
  <c r="D9" i="3"/>
  <c r="C14" i="3"/>
  <c r="C13" i="3"/>
  <c r="B13" i="3"/>
  <c r="B14" i="3"/>
  <c r="I590" i="2"/>
  <c r="F586" i="2"/>
  <c r="H590" i="2"/>
  <c r="J588" i="2"/>
  <c r="J589" i="2" s="1"/>
  <c r="J586" i="2"/>
  <c r="K586" i="2"/>
  <c r="B25" i="5" l="1"/>
  <c r="B24" i="5"/>
  <c r="E593" i="2" l="1"/>
  <c r="E592" i="2"/>
  <c r="E590" i="2"/>
  <c r="E589" i="2"/>
  <c r="F587" i="2" l="1"/>
  <c r="B20" i="3"/>
  <c r="F285" i="5"/>
  <c r="E285" i="5"/>
  <c r="D285" i="5"/>
  <c r="C285" i="5"/>
  <c r="B285" i="5"/>
  <c r="F284" i="5"/>
  <c r="E284" i="5"/>
  <c r="D284" i="5"/>
  <c r="C284" i="5"/>
  <c r="B284" i="5"/>
  <c r="F267" i="5"/>
  <c r="E267" i="5"/>
  <c r="D267" i="5"/>
  <c r="C267" i="5"/>
  <c r="B267" i="5"/>
  <c r="F266" i="5"/>
  <c r="E266" i="5"/>
  <c r="D266" i="5"/>
  <c r="C266" i="5"/>
  <c r="B266" i="5"/>
  <c r="F249" i="5"/>
  <c r="E249" i="5"/>
  <c r="D249" i="5"/>
  <c r="C249" i="5"/>
  <c r="B249" i="5"/>
  <c r="G249" i="5" s="1"/>
  <c r="F248" i="5"/>
  <c r="E248" i="5"/>
  <c r="D248" i="5"/>
  <c r="C248" i="5"/>
  <c r="B248" i="5"/>
  <c r="G266" i="5" l="1"/>
  <c r="G285" i="5"/>
  <c r="G248" i="5"/>
  <c r="G250" i="5" s="1"/>
  <c r="G267" i="5"/>
  <c r="M588" i="2"/>
  <c r="J587" i="2"/>
  <c r="I589" i="2"/>
  <c r="I588" i="2"/>
  <c r="I587" i="2"/>
  <c r="I586" i="2"/>
  <c r="H589" i="2"/>
  <c r="H588" i="2"/>
  <c r="H587" i="2"/>
  <c r="H586" i="2"/>
  <c r="B59" i="5"/>
  <c r="M587" i="2" l="1"/>
  <c r="M586" i="2"/>
  <c r="D60" i="5"/>
  <c r="C60" i="5"/>
  <c r="B60" i="5"/>
  <c r="D59" i="5"/>
  <c r="C59" i="5"/>
  <c r="K598" i="2"/>
  <c r="K597" i="2"/>
  <c r="K596" i="2"/>
  <c r="K593" i="2"/>
  <c r="K592" i="2"/>
  <c r="K591" i="2"/>
  <c r="K588" i="2"/>
  <c r="K587" i="2"/>
  <c r="I39" i="5"/>
  <c r="D46" i="5" s="1"/>
  <c r="K55" i="4"/>
  <c r="J40" i="5" s="1"/>
  <c r="G46" i="5" s="1"/>
  <c r="J55" i="4"/>
  <c r="I40" i="5" s="1"/>
  <c r="H45" i="5" s="1"/>
  <c r="I55" i="4"/>
  <c r="H40" i="5" s="1"/>
  <c r="F46" i="5" s="1"/>
  <c r="H55" i="4"/>
  <c r="G40" i="5" s="1"/>
  <c r="G45" i="5" s="1"/>
  <c r="F55" i="4"/>
  <c r="E55" i="4"/>
  <c r="D55" i="4"/>
  <c r="C55" i="4"/>
  <c r="B55" i="4"/>
  <c r="K53" i="4"/>
  <c r="K39" i="5" s="1"/>
  <c r="F45" i="5" s="1"/>
  <c r="J53" i="4"/>
  <c r="J39" i="5" s="1"/>
  <c r="E46" i="5" s="1"/>
  <c r="I53" i="4"/>
  <c r="H53" i="4"/>
  <c r="H39" i="5" s="1"/>
  <c r="E45" i="5" s="1"/>
  <c r="G53" i="4"/>
  <c r="F53" i="4"/>
  <c r="E53" i="4"/>
  <c r="D53" i="4"/>
  <c r="C53" i="4"/>
  <c r="B53" i="4"/>
  <c r="M53" i="4" s="1"/>
  <c r="G59" i="5" l="1"/>
  <c r="L586" i="2"/>
  <c r="K589" i="2"/>
  <c r="L588" i="2"/>
  <c r="M55" i="4"/>
  <c r="D61" i="5"/>
  <c r="L591" i="2"/>
  <c r="G60" i="5"/>
  <c r="B61" i="5"/>
  <c r="L587" i="2"/>
  <c r="C61" i="5"/>
  <c r="C53" i="5"/>
  <c r="E53" i="5"/>
  <c r="G53" i="5"/>
  <c r="I53" i="5"/>
  <c r="B53" i="5"/>
  <c r="D53" i="5"/>
  <c r="F53" i="5"/>
  <c r="H53" i="5"/>
  <c r="D3" i="3"/>
  <c r="G61" i="5" l="1"/>
  <c r="D66" i="5" s="1"/>
  <c r="D70" i="5" s="1"/>
  <c r="N53" i="5"/>
  <c r="M53" i="5"/>
  <c r="D65" i="5" l="1"/>
  <c r="D69" i="5" s="1"/>
  <c r="C66" i="5"/>
  <c r="C70" i="5" s="1"/>
  <c r="B65" i="5"/>
  <c r="B69" i="5" s="1"/>
  <c r="G587" i="2"/>
  <c r="E586" i="2"/>
  <c r="G586" i="2"/>
  <c r="E30" i="4" l="1"/>
  <c r="D30" i="4"/>
  <c r="C30" i="4"/>
  <c r="B30" i="4"/>
  <c r="E29" i="4"/>
  <c r="D29" i="4"/>
  <c r="C29" i="4"/>
  <c r="B29" i="4"/>
  <c r="E28" i="4"/>
  <c r="D28" i="4"/>
  <c r="C28" i="4"/>
  <c r="B28" i="4"/>
  <c r="E27" i="4"/>
  <c r="D27" i="4"/>
  <c r="C27" i="4"/>
  <c r="B27" i="4"/>
  <c r="E13" i="4"/>
  <c r="D13" i="4"/>
  <c r="C13" i="4"/>
  <c r="B13" i="4"/>
  <c r="E12" i="4"/>
  <c r="D12" i="4"/>
  <c r="C12" i="4"/>
  <c r="B12" i="4"/>
  <c r="E11" i="4"/>
  <c r="D11" i="4"/>
  <c r="C11" i="4"/>
  <c r="B11" i="4"/>
  <c r="E10" i="4"/>
  <c r="D10" i="4"/>
  <c r="C10" i="4"/>
  <c r="B10" i="4"/>
  <c r="E14" i="1"/>
  <c r="E5" i="1"/>
  <c r="E3" i="1"/>
  <c r="H36" i="4" l="1"/>
  <c r="H40" i="4" s="1"/>
  <c r="H199" i="5"/>
  <c r="B84" i="5"/>
  <c r="H37" i="4"/>
  <c r="H200" i="5"/>
  <c r="C84" i="5"/>
  <c r="H38" i="4"/>
  <c r="H201" i="5"/>
  <c r="D84" i="5"/>
  <c r="H39" i="4"/>
  <c r="E84" i="5"/>
  <c r="H202" i="5"/>
  <c r="G44" i="4"/>
  <c r="G48" i="4" s="1"/>
  <c r="G223" i="5"/>
  <c r="B126" i="5"/>
  <c r="G45" i="4"/>
  <c r="G224" i="5"/>
  <c r="C126" i="5"/>
  <c r="G46" i="4"/>
  <c r="D126" i="5"/>
  <c r="G225" i="5"/>
  <c r="G47" i="4"/>
  <c r="E126" i="5"/>
  <c r="G226" i="5"/>
  <c r="B31" i="4"/>
  <c r="H30" i="4"/>
  <c r="I30" i="4" s="1"/>
  <c r="J47" i="4"/>
  <c r="J226" i="5"/>
  <c r="E129" i="5"/>
  <c r="E14" i="4"/>
  <c r="K36" i="4"/>
  <c r="K199" i="5"/>
  <c r="B87" i="5"/>
  <c r="K37" i="4"/>
  <c r="K200" i="5"/>
  <c r="C87" i="5"/>
  <c r="K38" i="4"/>
  <c r="K201" i="5"/>
  <c r="D87" i="5"/>
  <c r="K39" i="4"/>
  <c r="K202" i="5"/>
  <c r="E87" i="5"/>
  <c r="J44" i="4"/>
  <c r="J223" i="5"/>
  <c r="B129" i="5"/>
  <c r="J45" i="4"/>
  <c r="J224" i="5"/>
  <c r="C129" i="5"/>
  <c r="J46" i="4"/>
  <c r="J225" i="5"/>
  <c r="D129" i="5"/>
  <c r="E31" i="4"/>
  <c r="H29" i="4"/>
  <c r="I29" i="4" s="1"/>
  <c r="I36" i="4"/>
  <c r="I199" i="5"/>
  <c r="B85" i="5"/>
  <c r="I37" i="4"/>
  <c r="I200" i="5"/>
  <c r="C85" i="5"/>
  <c r="I38" i="4"/>
  <c r="I201" i="5"/>
  <c r="D85" i="5"/>
  <c r="I39" i="4"/>
  <c r="I202" i="5"/>
  <c r="E85" i="5"/>
  <c r="H44" i="4"/>
  <c r="H223" i="5"/>
  <c r="B127" i="5"/>
  <c r="H45" i="4"/>
  <c r="H224" i="5"/>
  <c r="C127" i="5"/>
  <c r="H46" i="4"/>
  <c r="D127" i="5"/>
  <c r="H225" i="5"/>
  <c r="H47" i="4"/>
  <c r="E127" i="5"/>
  <c r="H226" i="5"/>
  <c r="C31" i="4"/>
  <c r="H27" i="4"/>
  <c r="D14" i="4"/>
  <c r="J36" i="4"/>
  <c r="J199" i="5"/>
  <c r="B86" i="5"/>
  <c r="F86" i="5" s="1"/>
  <c r="J37" i="4"/>
  <c r="J200" i="5"/>
  <c r="C86" i="5"/>
  <c r="J38" i="4"/>
  <c r="J201" i="5"/>
  <c r="D86" i="5"/>
  <c r="J39" i="4"/>
  <c r="J202" i="5"/>
  <c r="E86" i="5"/>
  <c r="I44" i="4"/>
  <c r="I223" i="5"/>
  <c r="B128" i="5"/>
  <c r="I45" i="4"/>
  <c r="I224" i="5"/>
  <c r="C128" i="5"/>
  <c r="I46" i="4"/>
  <c r="I225" i="5"/>
  <c r="D128" i="5"/>
  <c r="I47" i="4"/>
  <c r="E128" i="5"/>
  <c r="I226" i="5"/>
  <c r="D31" i="4"/>
  <c r="H28" i="4"/>
  <c r="I28" i="4" s="1"/>
  <c r="H10" i="4"/>
  <c r="I10" i="4" s="1"/>
  <c r="H11" i="4"/>
  <c r="I11" i="4" s="1"/>
  <c r="C14" i="4"/>
  <c r="H12" i="4"/>
  <c r="I12" i="4" s="1"/>
  <c r="H13" i="4"/>
  <c r="I13" i="4" s="1"/>
  <c r="B14" i="4"/>
  <c r="C8" i="3"/>
  <c r="B8" i="3"/>
  <c r="H227" i="5" l="1"/>
  <c r="J48" i="4"/>
  <c r="G14" i="5"/>
  <c r="E22" i="5"/>
  <c r="H5" i="5"/>
  <c r="B31" i="5"/>
  <c r="E13" i="5"/>
  <c r="D23" i="5"/>
  <c r="I5" i="5"/>
  <c r="C31" i="5"/>
  <c r="H22" i="5"/>
  <c r="K14" i="5"/>
  <c r="I6" i="5"/>
  <c r="H31" i="5"/>
  <c r="J40" i="4"/>
  <c r="E23" i="5"/>
  <c r="H14" i="5"/>
  <c r="J5" i="5"/>
  <c r="D31" i="5"/>
  <c r="F127" i="5"/>
  <c r="F85" i="5"/>
  <c r="G23" i="5"/>
  <c r="J6" i="5"/>
  <c r="I31" i="5"/>
  <c r="J227" i="5"/>
  <c r="K203" i="5"/>
  <c r="H31" i="4"/>
  <c r="I31" i="4" s="1"/>
  <c r="I27" i="4"/>
  <c r="I203" i="5"/>
  <c r="K40" i="4"/>
  <c r="F126" i="5"/>
  <c r="E165" i="5"/>
  <c r="B165" i="5"/>
  <c r="F84" i="5"/>
  <c r="I227" i="5"/>
  <c r="J203" i="5"/>
  <c r="J14" i="5"/>
  <c r="F23" i="5"/>
  <c r="H6" i="5"/>
  <c r="G31" i="5"/>
  <c r="H48" i="4"/>
  <c r="I40" i="4"/>
  <c r="F22" i="5"/>
  <c r="F13" i="5"/>
  <c r="K5" i="5"/>
  <c r="E31" i="5"/>
  <c r="G227" i="5"/>
  <c r="C165" i="5"/>
  <c r="H203" i="5"/>
  <c r="F128" i="5"/>
  <c r="I48" i="4"/>
  <c r="F129" i="5"/>
  <c r="F87" i="5"/>
  <c r="G22" i="5"/>
  <c r="I14" i="5"/>
  <c r="G6" i="5"/>
  <c r="F31" i="5"/>
  <c r="D165" i="5"/>
  <c r="H14" i="4"/>
  <c r="I14" i="4" s="1"/>
  <c r="D51" i="1"/>
  <c r="D49" i="1"/>
  <c r="D50" i="1"/>
  <c r="D48" i="1"/>
  <c r="D45" i="1"/>
  <c r="D47" i="1"/>
  <c r="D46" i="1"/>
  <c r="D44" i="1"/>
  <c r="D43" i="1"/>
  <c r="E72" i="1"/>
  <c r="E71" i="1"/>
  <c r="E63" i="1"/>
  <c r="E62" i="1"/>
  <c r="E61" i="1"/>
  <c r="E54" i="1"/>
  <c r="E53" i="1"/>
  <c r="E45" i="1"/>
  <c r="E44" i="1"/>
  <c r="E43" i="1"/>
  <c r="E35" i="1"/>
  <c r="E34" i="1"/>
  <c r="E33" i="1"/>
  <c r="E25" i="1"/>
  <c r="E24" i="1"/>
  <c r="E23" i="1"/>
  <c r="E15" i="1"/>
  <c r="E13" i="1"/>
  <c r="E4" i="1"/>
  <c r="D12" i="1"/>
  <c r="D11" i="1"/>
  <c r="D10" i="1"/>
  <c r="D9" i="1"/>
  <c r="D8" i="1"/>
  <c r="D7" i="1"/>
  <c r="D6" i="1"/>
  <c r="D5" i="1"/>
  <c r="D4" i="1"/>
  <c r="D3" i="1"/>
  <c r="F165" i="5" l="1"/>
  <c r="M31" i="5"/>
  <c r="D16" i="1"/>
  <c r="D55" i="1"/>
  <c r="D15" i="1"/>
  <c r="D56" i="1"/>
  <c r="D17" i="1"/>
  <c r="D54" i="1"/>
  <c r="C29" i="3"/>
  <c r="B29" i="3"/>
  <c r="D29" i="3" s="1"/>
  <c r="C28" i="3"/>
  <c r="B28" i="3"/>
  <c r="D28" i="3" s="1"/>
  <c r="C27" i="3"/>
  <c r="B27" i="3"/>
  <c r="D27" i="3" s="1"/>
  <c r="Q239" i="5" l="1"/>
  <c r="K267" i="5"/>
  <c r="L271" i="5"/>
  <c r="K271" i="5"/>
  <c r="L270" i="5"/>
  <c r="K270" i="5"/>
  <c r="L269" i="5"/>
  <c r="K269" i="5"/>
  <c r="L268" i="5"/>
  <c r="K268" i="5"/>
  <c r="L267" i="5"/>
  <c r="K257" i="5"/>
  <c r="K254" i="5"/>
  <c r="K258" i="5"/>
  <c r="K256" i="5"/>
  <c r="K255" i="5"/>
  <c r="K253" i="5"/>
  <c r="L258" i="5"/>
  <c r="L257" i="5"/>
  <c r="L256" i="5"/>
  <c r="L255" i="5"/>
  <c r="L254" i="5"/>
  <c r="L253" i="5"/>
  <c r="D40" i="5" l="1"/>
  <c r="C40" i="5"/>
  <c r="B40" i="5"/>
  <c r="F40" i="5"/>
  <c r="E40" i="5"/>
  <c r="G39" i="5"/>
  <c r="F39" i="5"/>
  <c r="E39" i="5"/>
  <c r="D39" i="5"/>
  <c r="C39" i="5"/>
  <c r="B39" i="5"/>
  <c r="G193" i="5"/>
  <c r="F21" i="4"/>
  <c r="F226" i="5" s="1"/>
  <c r="N235" i="5" s="1"/>
  <c r="E21" i="4"/>
  <c r="D21" i="4"/>
  <c r="D226" i="5" s="1"/>
  <c r="N233" i="5" s="1"/>
  <c r="C21" i="4"/>
  <c r="B21" i="4"/>
  <c r="B226" i="5" s="1"/>
  <c r="F20" i="4"/>
  <c r="E20" i="4"/>
  <c r="E225" i="5" s="1"/>
  <c r="D20" i="4"/>
  <c r="D123" i="5" s="1"/>
  <c r="C20" i="4"/>
  <c r="C46" i="4" s="1"/>
  <c r="B20" i="4"/>
  <c r="B46" i="4" s="1"/>
  <c r="F19" i="4"/>
  <c r="F224" i="5" s="1"/>
  <c r="E19" i="4"/>
  <c r="D19" i="4"/>
  <c r="C123" i="5" s="1"/>
  <c r="C19" i="4"/>
  <c r="C45" i="4" s="1"/>
  <c r="B19" i="4"/>
  <c r="B224" i="5" s="1"/>
  <c r="F18" i="4"/>
  <c r="E18" i="4"/>
  <c r="Z18" i="4" s="1"/>
  <c r="D18" i="4"/>
  <c r="B123" i="5" s="1"/>
  <c r="C18" i="4"/>
  <c r="B18" i="4"/>
  <c r="G5" i="4"/>
  <c r="G39" i="4" s="1"/>
  <c r="F5" i="4"/>
  <c r="E82" i="5" s="1"/>
  <c r="E5" i="4"/>
  <c r="E202" i="5" s="1"/>
  <c r="D5" i="4"/>
  <c r="Y5" i="4" s="1"/>
  <c r="C5" i="4"/>
  <c r="C39" i="4" s="1"/>
  <c r="B5" i="4"/>
  <c r="G4" i="4"/>
  <c r="G38" i="4" s="1"/>
  <c r="F4" i="4"/>
  <c r="F201" i="5" s="1"/>
  <c r="E4" i="4"/>
  <c r="Z4" i="4" s="1"/>
  <c r="D4" i="4"/>
  <c r="D80" i="5" s="1"/>
  <c r="C4" i="4"/>
  <c r="X4" i="4" s="1"/>
  <c r="B4" i="4"/>
  <c r="B201" i="5" s="1"/>
  <c r="G3" i="4"/>
  <c r="AB3" i="4" s="1"/>
  <c r="F3" i="4"/>
  <c r="C82" i="5" s="1"/>
  <c r="E3" i="4"/>
  <c r="E200" i="5" s="1"/>
  <c r="D3" i="4"/>
  <c r="D200" i="5" s="1"/>
  <c r="C3" i="4"/>
  <c r="B3" i="4"/>
  <c r="B37" i="4" s="1"/>
  <c r="G2" i="4"/>
  <c r="G199" i="5" s="1"/>
  <c r="F2" i="4"/>
  <c r="F199" i="5" s="1"/>
  <c r="E2" i="4"/>
  <c r="E199" i="5" s="1"/>
  <c r="D2" i="4"/>
  <c r="D199" i="5" s="1"/>
  <c r="C2" i="4"/>
  <c r="C199" i="5" s="1"/>
  <c r="B2" i="4"/>
  <c r="S18" i="4"/>
  <c r="T18" i="4" s="1"/>
  <c r="S19" i="4"/>
  <c r="T19" i="4" s="1"/>
  <c r="S20" i="4"/>
  <c r="S21" i="4"/>
  <c r="Q22" i="4"/>
  <c r="P22" i="4"/>
  <c r="N22" i="4"/>
  <c r="M22" i="4"/>
  <c r="O22" i="4"/>
  <c r="T21" i="4"/>
  <c r="T20" i="4"/>
  <c r="S2" i="4"/>
  <c r="S3" i="4"/>
  <c r="T3" i="4" s="1"/>
  <c r="S4" i="4"/>
  <c r="S5" i="4"/>
  <c r="T5" i="4" s="1"/>
  <c r="P6" i="4"/>
  <c r="M6" i="4"/>
  <c r="R6" i="4"/>
  <c r="Q6" i="4"/>
  <c r="O6" i="4"/>
  <c r="N6" i="4"/>
  <c r="T4" i="4"/>
  <c r="T2" i="4"/>
  <c r="C2" i="3"/>
  <c r="B2" i="3"/>
  <c r="B22" i="3"/>
  <c r="C22" i="3"/>
  <c r="C21" i="3"/>
  <c r="C20" i="3"/>
  <c r="D20" i="3" s="1"/>
  <c r="B21" i="3"/>
  <c r="D21" i="3" s="1"/>
  <c r="E70" i="1"/>
  <c r="E52" i="1"/>
  <c r="S6" i="4"/>
  <c r="T6" i="4" s="1"/>
  <c r="D22" i="3" l="1"/>
  <c r="S22" i="4"/>
  <c r="T22" i="4" s="1"/>
  <c r="I46" i="5"/>
  <c r="C52" i="5"/>
  <c r="K46" i="5"/>
  <c r="E52" i="5"/>
  <c r="M46" i="5"/>
  <c r="G52" i="5"/>
  <c r="C46" i="5"/>
  <c r="L52" i="5"/>
  <c r="C45" i="5"/>
  <c r="I52" i="5"/>
  <c r="M39" i="5"/>
  <c r="B52" i="5"/>
  <c r="J46" i="5"/>
  <c r="D52" i="5"/>
  <c r="L46" i="5"/>
  <c r="F52" i="5"/>
  <c r="B46" i="5"/>
  <c r="K52" i="5"/>
  <c r="H52" i="5"/>
  <c r="M40" i="5"/>
  <c r="D45" i="5"/>
  <c r="J52" i="5"/>
  <c r="H46" i="5"/>
  <c r="B42" i="5"/>
  <c r="B41" i="5"/>
  <c r="L39" i="5"/>
  <c r="L40" i="5"/>
  <c r="B45" i="5"/>
  <c r="N231" i="5"/>
  <c r="C268" i="5"/>
  <c r="E250" i="5"/>
  <c r="B6" i="4"/>
  <c r="F268" i="5"/>
  <c r="F250" i="5"/>
  <c r="B250" i="5"/>
  <c r="B254" i="5" s="1"/>
  <c r="D268" i="5"/>
  <c r="B286" i="5"/>
  <c r="F286" i="5"/>
  <c r="E268" i="5"/>
  <c r="G284" i="5"/>
  <c r="E286" i="5"/>
  <c r="X2" i="4"/>
  <c r="C36" i="4"/>
  <c r="AA2" i="4"/>
  <c r="W21" i="4"/>
  <c r="F37" i="4"/>
  <c r="Z5" i="4"/>
  <c r="AB5" i="4"/>
  <c r="Y18" i="4"/>
  <c r="E22" i="4"/>
  <c r="D124" i="5"/>
  <c r="C202" i="5"/>
  <c r="Z2" i="4"/>
  <c r="E36" i="4"/>
  <c r="Y19" i="4"/>
  <c r="B45" i="4"/>
  <c r="H4" i="4"/>
  <c r="I4" i="4" s="1"/>
  <c r="AA3" i="4"/>
  <c r="B47" i="4"/>
  <c r="C225" i="5"/>
  <c r="Z3" i="4"/>
  <c r="AB2" i="4"/>
  <c r="E6" i="4"/>
  <c r="G36" i="4"/>
  <c r="W4" i="4"/>
  <c r="X20" i="4"/>
  <c r="C121" i="5"/>
  <c r="C80" i="5"/>
  <c r="H2" i="4"/>
  <c r="W19" i="4"/>
  <c r="Z20" i="4"/>
  <c r="D38" i="4"/>
  <c r="F47" i="4"/>
  <c r="B81" i="5"/>
  <c r="E121" i="5"/>
  <c r="E125" i="5"/>
  <c r="G202" i="5"/>
  <c r="H21" i="4"/>
  <c r="I21" i="4" s="1"/>
  <c r="AA4" i="4"/>
  <c r="X5" i="4"/>
  <c r="AA21" i="4"/>
  <c r="E39" i="4"/>
  <c r="D45" i="4"/>
  <c r="D78" i="5"/>
  <c r="C81" i="5"/>
  <c r="D122" i="5"/>
  <c r="D223" i="5"/>
  <c r="M233" i="5" s="1"/>
  <c r="Y3" i="4"/>
  <c r="Y4" i="4"/>
  <c r="AA19" i="4"/>
  <c r="Y21" i="4"/>
  <c r="E37" i="4"/>
  <c r="D44" i="4"/>
  <c r="B79" i="5"/>
  <c r="B83" i="5"/>
  <c r="E123" i="5"/>
  <c r="F123" i="5" s="1"/>
  <c r="D201" i="5"/>
  <c r="D224" i="5"/>
  <c r="E78" i="5"/>
  <c r="H5" i="4"/>
  <c r="I5" i="4" s="1"/>
  <c r="B22" i="4"/>
  <c r="H30" i="5" s="1"/>
  <c r="B223" i="5"/>
  <c r="B44" i="4"/>
  <c r="H18" i="4"/>
  <c r="C226" i="5"/>
  <c r="E122" i="5"/>
  <c r="X21" i="4"/>
  <c r="D36" i="4"/>
  <c r="F36" i="4"/>
  <c r="H3" i="4"/>
  <c r="I3" i="4" s="1"/>
  <c r="W3" i="4"/>
  <c r="AB4" i="4"/>
  <c r="B122" i="5"/>
  <c r="C22" i="4"/>
  <c r="I30" i="5" s="1"/>
  <c r="C223" i="5"/>
  <c r="X18" i="4"/>
  <c r="B124" i="5"/>
  <c r="E44" i="4"/>
  <c r="E223" i="5"/>
  <c r="C122" i="5"/>
  <c r="X19" i="4"/>
  <c r="H19" i="4"/>
  <c r="I19" i="4" s="1"/>
  <c r="F46" i="4"/>
  <c r="AA20" i="4"/>
  <c r="C44" i="4"/>
  <c r="B121" i="5"/>
  <c r="D125" i="5"/>
  <c r="B200" i="5"/>
  <c r="C224" i="5"/>
  <c r="F225" i="5"/>
  <c r="C37" i="4"/>
  <c r="C6" i="4"/>
  <c r="X3" i="4"/>
  <c r="C200" i="5"/>
  <c r="C79" i="5"/>
  <c r="B39" i="4"/>
  <c r="F200" i="5"/>
  <c r="F202" i="5"/>
  <c r="B36" i="4"/>
  <c r="B199" i="5"/>
  <c r="L199" i="5" s="1"/>
  <c r="W2" i="4"/>
  <c r="B78" i="5"/>
  <c r="G37" i="4"/>
  <c r="G200" i="5"/>
  <c r="G6" i="4"/>
  <c r="C83" i="5"/>
  <c r="D79" i="5"/>
  <c r="C201" i="5"/>
  <c r="D81" i="5"/>
  <c r="E38" i="4"/>
  <c r="E201" i="5"/>
  <c r="E203" i="5" s="1"/>
  <c r="D83" i="5"/>
  <c r="G201" i="5"/>
  <c r="F223" i="5"/>
  <c r="M235" i="5" s="1"/>
  <c r="B125" i="5"/>
  <c r="F44" i="4"/>
  <c r="AA18" i="4"/>
  <c r="D225" i="5"/>
  <c r="Y20" i="4"/>
  <c r="D22" i="4"/>
  <c r="J30" i="5" s="1"/>
  <c r="F6" i="4"/>
  <c r="Y2" i="4"/>
  <c r="D6" i="4"/>
  <c r="F22" i="4"/>
  <c r="L30" i="5" s="1"/>
  <c r="W5" i="4"/>
  <c r="AA5" i="4"/>
  <c r="W18" i="4"/>
  <c r="H20" i="4"/>
  <c r="I20" i="4" s="1"/>
  <c r="W20" i="4"/>
  <c r="E47" i="4"/>
  <c r="E226" i="5"/>
  <c r="N234" i="5" s="1"/>
  <c r="E124" i="5"/>
  <c r="Z21" i="4"/>
  <c r="C38" i="4"/>
  <c r="B80" i="5"/>
  <c r="B82" i="5"/>
  <c r="D121" i="5"/>
  <c r="B225" i="5"/>
  <c r="D202" i="5"/>
  <c r="E80" i="5"/>
  <c r="D39" i="4"/>
  <c r="E224" i="5"/>
  <c r="E45" i="4"/>
  <c r="C124" i="5"/>
  <c r="Z19" i="4"/>
  <c r="F39" i="4"/>
  <c r="C47" i="4"/>
  <c r="C78" i="5"/>
  <c r="B202" i="5"/>
  <c r="D37" i="4"/>
  <c r="B38" i="4"/>
  <c r="F38" i="4"/>
  <c r="F45" i="4"/>
  <c r="E46" i="4"/>
  <c r="L46" i="4" s="1"/>
  <c r="E79" i="5"/>
  <c r="E81" i="5"/>
  <c r="E83" i="5"/>
  <c r="C125" i="5"/>
  <c r="D82" i="5"/>
  <c r="B268" i="5"/>
  <c r="L596" i="2"/>
  <c r="L597" i="2"/>
  <c r="L598" i="2"/>
  <c r="L592" i="2"/>
  <c r="L593" i="2"/>
  <c r="D286" i="5"/>
  <c r="C250" i="5"/>
  <c r="C286" i="5"/>
  <c r="D250" i="5"/>
  <c r="D255" i="5" s="1"/>
  <c r="K225" i="5" l="1"/>
  <c r="L39" i="4"/>
  <c r="L38" i="4"/>
  <c r="L36" i="4"/>
  <c r="L37" i="4"/>
  <c r="L44" i="4"/>
  <c r="J23" i="5"/>
  <c r="D30" i="5"/>
  <c r="L47" i="4"/>
  <c r="L202" i="5"/>
  <c r="D130" i="5"/>
  <c r="L23" i="5"/>
  <c r="F30" i="5"/>
  <c r="M23" i="5"/>
  <c r="G30" i="5"/>
  <c r="C14" i="5"/>
  <c r="K23" i="5"/>
  <c r="E30" i="5"/>
  <c r="B21" i="5"/>
  <c r="C12" i="5"/>
  <c r="K30" i="5"/>
  <c r="H23" i="5"/>
  <c r="B30" i="5"/>
  <c r="I23" i="5"/>
  <c r="C30" i="5"/>
  <c r="D40" i="4"/>
  <c r="L45" i="4"/>
  <c r="N45" i="5"/>
  <c r="B55" i="5"/>
  <c r="N52" i="5"/>
  <c r="B54" i="5"/>
  <c r="M52" i="5"/>
  <c r="N46" i="5"/>
  <c r="B258" i="5"/>
  <c r="B47" i="5"/>
  <c r="B48" i="5"/>
  <c r="L201" i="5"/>
  <c r="K224" i="5"/>
  <c r="K226" i="5"/>
  <c r="D88" i="5"/>
  <c r="L200" i="5"/>
  <c r="L203" i="5" s="1"/>
  <c r="B130" i="5"/>
  <c r="B182" i="5" s="1"/>
  <c r="K223" i="5"/>
  <c r="E130" i="5"/>
  <c r="C130" i="5"/>
  <c r="C164" i="5"/>
  <c r="B164" i="5"/>
  <c r="E164" i="5"/>
  <c r="D164" i="5"/>
  <c r="G268" i="5"/>
  <c r="F272" i="5" s="1"/>
  <c r="F276" i="5" s="1"/>
  <c r="E88" i="5"/>
  <c r="B88" i="5"/>
  <c r="B181" i="5" s="1"/>
  <c r="B183" i="5" s="1"/>
  <c r="F83" i="5"/>
  <c r="G286" i="5"/>
  <c r="F290" i="5" s="1"/>
  <c r="F294" i="5" s="1"/>
  <c r="C88" i="5"/>
  <c r="I2" i="4"/>
  <c r="H6" i="4"/>
  <c r="G40" i="4"/>
  <c r="X6" i="4"/>
  <c r="F227" i="5"/>
  <c r="E6" i="5"/>
  <c r="B23" i="5"/>
  <c r="Z22" i="4"/>
  <c r="Z6" i="4"/>
  <c r="F48" i="4"/>
  <c r="Y6" i="4"/>
  <c r="D203" i="5"/>
  <c r="AC21" i="4"/>
  <c r="AD21" i="4" s="1"/>
  <c r="D48" i="4"/>
  <c r="B48" i="4"/>
  <c r="C48" i="4"/>
  <c r="F79" i="5"/>
  <c r="C40" i="4"/>
  <c r="B40" i="4"/>
  <c r="AC19" i="4"/>
  <c r="AD19" i="4" s="1"/>
  <c r="F40" i="4"/>
  <c r="Y22" i="4"/>
  <c r="G203" i="5"/>
  <c r="E5" i="5"/>
  <c r="F81" i="5"/>
  <c r="F82" i="5"/>
  <c r="C203" i="5"/>
  <c r="X22" i="4"/>
  <c r="AC4" i="4"/>
  <c r="AD4" i="4" s="1"/>
  <c r="E48" i="4"/>
  <c r="AA6" i="4"/>
  <c r="AC5" i="4"/>
  <c r="AD5" i="4" s="1"/>
  <c r="D227" i="5"/>
  <c r="F203" i="5"/>
  <c r="F121" i="5"/>
  <c r="O233" i="5"/>
  <c r="P233" i="5"/>
  <c r="B14" i="5"/>
  <c r="C5" i="5"/>
  <c r="I18" i="4"/>
  <c r="H22" i="4"/>
  <c r="I22" i="4" s="1"/>
  <c r="AC20" i="4"/>
  <c r="AD20" i="4" s="1"/>
  <c r="AC18" i="4"/>
  <c r="W22" i="4"/>
  <c r="D5" i="5"/>
  <c r="C13" i="5"/>
  <c r="F14" i="5"/>
  <c r="D20" i="5"/>
  <c r="D22" i="5" s="1"/>
  <c r="D6" i="5"/>
  <c r="AC2" i="4"/>
  <c r="W6" i="4"/>
  <c r="I6" i="4"/>
  <c r="E14" i="5"/>
  <c r="C6" i="5"/>
  <c r="C20" i="5"/>
  <c r="C22" i="5" s="1"/>
  <c r="B227" i="5"/>
  <c r="M231" i="5"/>
  <c r="O235" i="5"/>
  <c r="P235" i="5"/>
  <c r="B203" i="5"/>
  <c r="E40" i="4"/>
  <c r="AB6" i="4"/>
  <c r="F125" i="5"/>
  <c r="I7" i="4"/>
  <c r="B13" i="5"/>
  <c r="B5" i="5"/>
  <c r="F124" i="5"/>
  <c r="F122" i="5"/>
  <c r="N232" i="5"/>
  <c r="I23" i="4"/>
  <c r="B20" i="5"/>
  <c r="B6" i="5"/>
  <c r="D13" i="5"/>
  <c r="F80" i="5"/>
  <c r="F5" i="5"/>
  <c r="D14" i="5"/>
  <c r="D12" i="5"/>
  <c r="C21" i="5"/>
  <c r="F6" i="5"/>
  <c r="C23" i="5"/>
  <c r="AA22" i="4"/>
  <c r="G5" i="5"/>
  <c r="B12" i="5"/>
  <c r="F78" i="5"/>
  <c r="M234" i="5"/>
  <c r="E227" i="5"/>
  <c r="C227" i="5"/>
  <c r="M232" i="5"/>
  <c r="AC3" i="4"/>
  <c r="AD3" i="4" s="1"/>
  <c r="B66" i="5"/>
  <c r="B70" i="5" s="1"/>
  <c r="B273" i="5" l="1"/>
  <c r="C273" i="5"/>
  <c r="C277" i="5" s="1"/>
  <c r="E273" i="5"/>
  <c r="E277" i="5" s="1"/>
  <c r="D272" i="5"/>
  <c r="D276" i="5" s="1"/>
  <c r="B272" i="5"/>
  <c r="B255" i="5"/>
  <c r="B259" i="5" s="1"/>
  <c r="D259" i="5"/>
  <c r="C254" i="5"/>
  <c r="C258" i="5" s="1"/>
  <c r="F254" i="5"/>
  <c r="F258" i="5" s="1"/>
  <c r="E254" i="5"/>
  <c r="E258" i="5" s="1"/>
  <c r="M30" i="5"/>
  <c r="B32" i="5"/>
  <c r="D254" i="5"/>
  <c r="D258" i="5" s="1"/>
  <c r="C255" i="5"/>
  <c r="C259" i="5" s="1"/>
  <c r="F255" i="5"/>
  <c r="F259" i="5" s="1"/>
  <c r="E255" i="5"/>
  <c r="E259" i="5" s="1"/>
  <c r="E272" i="5"/>
  <c r="E276" i="5" s="1"/>
  <c r="C272" i="5"/>
  <c r="C276" i="5" s="1"/>
  <c r="D273" i="5"/>
  <c r="D277" i="5" s="1"/>
  <c r="F273" i="5"/>
  <c r="F277" i="5" s="1"/>
  <c r="B22" i="5"/>
  <c r="H209" i="5"/>
  <c r="H215" i="5" s="1"/>
  <c r="K209" i="5"/>
  <c r="K215" i="5" s="1"/>
  <c r="H210" i="5"/>
  <c r="H216" i="5" s="1"/>
  <c r="K210" i="5"/>
  <c r="K216" i="5" s="1"/>
  <c r="H207" i="5"/>
  <c r="H213" i="5" s="1"/>
  <c r="K207" i="5"/>
  <c r="K213" i="5" s="1"/>
  <c r="I209" i="5"/>
  <c r="I215" i="5" s="1"/>
  <c r="J209" i="5"/>
  <c r="J215" i="5" s="1"/>
  <c r="I210" i="5"/>
  <c r="I216" i="5" s="1"/>
  <c r="J210" i="5"/>
  <c r="J216" i="5" s="1"/>
  <c r="I207" i="5"/>
  <c r="I213" i="5" s="1"/>
  <c r="J207" i="5"/>
  <c r="J213" i="5" s="1"/>
  <c r="F130" i="5"/>
  <c r="D139" i="5" s="1"/>
  <c r="G207" i="5"/>
  <c r="B16" i="5"/>
  <c r="B15" i="5"/>
  <c r="C139" i="5"/>
  <c r="K227" i="5"/>
  <c r="F231" i="5" s="1"/>
  <c r="H208" i="5"/>
  <c r="H214" i="5" s="1"/>
  <c r="I208" i="5"/>
  <c r="I214" i="5" s="1"/>
  <c r="K208" i="5"/>
  <c r="K214" i="5" s="1"/>
  <c r="J208" i="5"/>
  <c r="J214" i="5" s="1"/>
  <c r="D166" i="5"/>
  <c r="E166" i="5"/>
  <c r="C166" i="5"/>
  <c r="E182" i="5"/>
  <c r="E181" i="5"/>
  <c r="D182" i="5"/>
  <c r="C181" i="5"/>
  <c r="D181" i="5"/>
  <c r="B166" i="5"/>
  <c r="F164" i="5"/>
  <c r="F166" i="5" s="1"/>
  <c r="C290" i="5"/>
  <c r="C294" i="5" s="1"/>
  <c r="B290" i="5"/>
  <c r="D291" i="5"/>
  <c r="D295" i="5" s="1"/>
  <c r="E291" i="5"/>
  <c r="E295" i="5" s="1"/>
  <c r="F291" i="5"/>
  <c r="F295" i="5" s="1"/>
  <c r="D290" i="5"/>
  <c r="D294" i="5" s="1"/>
  <c r="C291" i="5"/>
  <c r="C295" i="5" s="1"/>
  <c r="E290" i="5"/>
  <c r="E294" i="5" s="1"/>
  <c r="B291" i="5"/>
  <c r="F88" i="5"/>
  <c r="B102" i="5" s="1"/>
  <c r="B114" i="5" s="1"/>
  <c r="F8" i="5"/>
  <c r="F7" i="5"/>
  <c r="B8" i="5"/>
  <c r="L40" i="4"/>
  <c r="L48" i="4"/>
  <c r="B210" i="5"/>
  <c r="B216" i="5" s="1"/>
  <c r="P232" i="5"/>
  <c r="C232" i="5"/>
  <c r="C238" i="5" s="1"/>
  <c r="AC6" i="4"/>
  <c r="AD6" i="4" s="1"/>
  <c r="AD2" i="4"/>
  <c r="AD18" i="4"/>
  <c r="AC22" i="4"/>
  <c r="AD22" i="4" s="1"/>
  <c r="O232" i="5"/>
  <c r="P231" i="5"/>
  <c r="O231" i="5"/>
  <c r="B7" i="5"/>
  <c r="P234" i="5"/>
  <c r="O234" i="5"/>
  <c r="G70" i="5"/>
  <c r="C65" i="5"/>
  <c r="G277" i="5" l="1"/>
  <c r="G276" i="5"/>
  <c r="G259" i="5"/>
  <c r="G258" i="5"/>
  <c r="G260" i="5" s="1"/>
  <c r="C69" i="5"/>
  <c r="G69" i="5" s="1"/>
  <c r="G71" i="5" s="1"/>
  <c r="H231" i="5"/>
  <c r="H237" i="5" s="1"/>
  <c r="B138" i="5"/>
  <c r="B149" i="5" s="1"/>
  <c r="J231" i="5"/>
  <c r="J237" i="5" s="1"/>
  <c r="I231" i="5"/>
  <c r="I237" i="5" s="1"/>
  <c r="G231" i="5"/>
  <c r="G237" i="5" s="1"/>
  <c r="D170" i="5"/>
  <c r="D174" i="5" s="1"/>
  <c r="D183" i="5"/>
  <c r="G232" i="5"/>
  <c r="G238" i="5" s="1"/>
  <c r="I232" i="5"/>
  <c r="I238" i="5" s="1"/>
  <c r="G234" i="5"/>
  <c r="G240" i="5" s="1"/>
  <c r="I234" i="5"/>
  <c r="I240" i="5" s="1"/>
  <c r="J233" i="5"/>
  <c r="J239" i="5" s="1"/>
  <c r="H233" i="5"/>
  <c r="H239" i="5" s="1"/>
  <c r="J232" i="5"/>
  <c r="J238" i="5" s="1"/>
  <c r="H232" i="5"/>
  <c r="H238" i="5" s="1"/>
  <c r="J234" i="5"/>
  <c r="J240" i="5" s="1"/>
  <c r="H234" i="5"/>
  <c r="H240" i="5" s="1"/>
  <c r="G233" i="5"/>
  <c r="G239" i="5" s="1"/>
  <c r="I233" i="5"/>
  <c r="I239" i="5" s="1"/>
  <c r="C231" i="5"/>
  <c r="C237" i="5" s="1"/>
  <c r="C169" i="5"/>
  <c r="C173" i="5" s="1"/>
  <c r="E169" i="5"/>
  <c r="E173" i="5" s="1"/>
  <c r="F181" i="5"/>
  <c r="D169" i="5"/>
  <c r="D173" i="5" s="1"/>
  <c r="B170" i="5"/>
  <c r="B174" i="5" s="1"/>
  <c r="B169" i="5"/>
  <c r="C170" i="5"/>
  <c r="C174" i="5" s="1"/>
  <c r="E170" i="5"/>
  <c r="E174" i="5" s="1"/>
  <c r="B135" i="5"/>
  <c r="B146" i="5" s="1"/>
  <c r="E183" i="5"/>
  <c r="D100" i="5"/>
  <c r="D112" i="5" s="1"/>
  <c r="G294" i="5"/>
  <c r="E100" i="5"/>
  <c r="E112" i="5" s="1"/>
  <c r="C99" i="5"/>
  <c r="C111" i="5" s="1"/>
  <c r="G295" i="5"/>
  <c r="E98" i="5"/>
  <c r="E110" i="5" s="1"/>
  <c r="D102" i="5"/>
  <c r="D114" i="5" s="1"/>
  <c r="C96" i="5"/>
  <c r="C108" i="5" s="1"/>
  <c r="C101" i="5"/>
  <c r="C113" i="5" s="1"/>
  <c r="B100" i="5"/>
  <c r="B112" i="5" s="1"/>
  <c r="B93" i="5"/>
  <c r="B105" i="5" s="1"/>
  <c r="D141" i="5"/>
  <c r="D152" i="5" s="1"/>
  <c r="D143" i="5"/>
  <c r="D154" i="5" s="1"/>
  <c r="B141" i="5"/>
  <c r="B152" i="5" s="1"/>
  <c r="B139" i="5"/>
  <c r="B150" i="5" s="1"/>
  <c r="E140" i="5"/>
  <c r="E151" i="5" s="1"/>
  <c r="E142" i="5"/>
  <c r="E153" i="5" s="1"/>
  <c r="D140" i="5"/>
  <c r="D151" i="5" s="1"/>
  <c r="D142" i="5"/>
  <c r="D153" i="5" s="1"/>
  <c r="B140" i="5"/>
  <c r="B151" i="5" s="1"/>
  <c r="B142" i="5"/>
  <c r="B153" i="5" s="1"/>
  <c r="B143" i="5"/>
  <c r="B154" i="5" s="1"/>
  <c r="E143" i="5"/>
  <c r="E154" i="5" s="1"/>
  <c r="E141" i="5"/>
  <c r="E152" i="5" s="1"/>
  <c r="E95" i="5"/>
  <c r="E107" i="5" s="1"/>
  <c r="E102" i="5"/>
  <c r="E114" i="5" s="1"/>
  <c r="E99" i="5"/>
  <c r="E111" i="5" s="1"/>
  <c r="E101" i="5"/>
  <c r="E113" i="5" s="1"/>
  <c r="D99" i="5"/>
  <c r="D111" i="5" s="1"/>
  <c r="D101" i="5"/>
  <c r="D113" i="5" s="1"/>
  <c r="C102" i="5"/>
  <c r="C114" i="5" s="1"/>
  <c r="C100" i="5"/>
  <c r="C112" i="5" s="1"/>
  <c r="B99" i="5"/>
  <c r="B111" i="5" s="1"/>
  <c r="B101" i="5"/>
  <c r="B113" i="5" s="1"/>
  <c r="D98" i="5"/>
  <c r="D110" i="5" s="1"/>
  <c r="C210" i="5"/>
  <c r="C216" i="5" s="1"/>
  <c r="C207" i="5"/>
  <c r="C213" i="5" s="1"/>
  <c r="E208" i="5"/>
  <c r="E214" i="5" s="1"/>
  <c r="B95" i="5"/>
  <c r="B107" i="5" s="1"/>
  <c r="E210" i="5"/>
  <c r="E216" i="5" s="1"/>
  <c r="G210" i="5"/>
  <c r="G216" i="5" s="1"/>
  <c r="C208" i="5"/>
  <c r="C214" i="5" s="1"/>
  <c r="G213" i="5"/>
  <c r="E207" i="5"/>
  <c r="E213" i="5" s="1"/>
  <c r="G209" i="5"/>
  <c r="G215" i="5" s="1"/>
  <c r="B209" i="5"/>
  <c r="B215" i="5" s="1"/>
  <c r="D209" i="5"/>
  <c r="D215" i="5" s="1"/>
  <c r="F210" i="5"/>
  <c r="F216" i="5" s="1"/>
  <c r="E209" i="5"/>
  <c r="E215" i="5" s="1"/>
  <c r="B207" i="5"/>
  <c r="B213" i="5" s="1"/>
  <c r="F208" i="5"/>
  <c r="F214" i="5" s="1"/>
  <c r="B208" i="5"/>
  <c r="B214" i="5" s="1"/>
  <c r="G208" i="5"/>
  <c r="G214" i="5" s="1"/>
  <c r="D210" i="5"/>
  <c r="D216" i="5" s="1"/>
  <c r="F207" i="5"/>
  <c r="F213" i="5" s="1"/>
  <c r="D207" i="5"/>
  <c r="D213" i="5" s="1"/>
  <c r="D208" i="5"/>
  <c r="D214" i="5" s="1"/>
  <c r="C209" i="5"/>
  <c r="C215" i="5" s="1"/>
  <c r="F209" i="5"/>
  <c r="F215" i="5" s="1"/>
  <c r="E96" i="5"/>
  <c r="E108" i="5" s="1"/>
  <c r="B96" i="5"/>
  <c r="B108" i="5" s="1"/>
  <c r="E97" i="5"/>
  <c r="E109" i="5" s="1"/>
  <c r="B98" i="5"/>
  <c r="B110" i="5" s="1"/>
  <c r="C98" i="5"/>
  <c r="C110" i="5" s="1"/>
  <c r="E94" i="5"/>
  <c r="E106" i="5" s="1"/>
  <c r="C97" i="5"/>
  <c r="C109" i="5" s="1"/>
  <c r="D96" i="5"/>
  <c r="D108" i="5" s="1"/>
  <c r="C93" i="5"/>
  <c r="C105" i="5" s="1"/>
  <c r="C94" i="5"/>
  <c r="C106" i="5" s="1"/>
  <c r="E138" i="5"/>
  <c r="E149" i="5" s="1"/>
  <c r="C95" i="5"/>
  <c r="C107" i="5" s="1"/>
  <c r="B97" i="5"/>
  <c r="B109" i="5" s="1"/>
  <c r="D97" i="5"/>
  <c r="D109" i="5" s="1"/>
  <c r="B94" i="5"/>
  <c r="B106" i="5" s="1"/>
  <c r="D94" i="5"/>
  <c r="D106" i="5" s="1"/>
  <c r="E93" i="5"/>
  <c r="E105" i="5" s="1"/>
  <c r="D93" i="5"/>
  <c r="D105" i="5" s="1"/>
  <c r="D95" i="5"/>
  <c r="D107" i="5" s="1"/>
  <c r="E139" i="5"/>
  <c r="E150" i="5" s="1"/>
  <c r="E232" i="5"/>
  <c r="E238" i="5" s="1"/>
  <c r="E135" i="5"/>
  <c r="E146" i="5" s="1"/>
  <c r="B137" i="5"/>
  <c r="B148" i="5" s="1"/>
  <c r="E136" i="5"/>
  <c r="E147" i="5" s="1"/>
  <c r="D138" i="5"/>
  <c r="D149" i="5" s="1"/>
  <c r="D137" i="5"/>
  <c r="D148" i="5" s="1"/>
  <c r="E137" i="5"/>
  <c r="E148" i="5" s="1"/>
  <c r="D135" i="5"/>
  <c r="D146" i="5" s="1"/>
  <c r="D136" i="5"/>
  <c r="D147" i="5" s="1"/>
  <c r="D150" i="5"/>
  <c r="B136" i="5"/>
  <c r="B147" i="5" s="1"/>
  <c r="D231" i="5"/>
  <c r="D237" i="5" s="1"/>
  <c r="C234" i="5"/>
  <c r="C240" i="5" s="1"/>
  <c r="F233" i="5"/>
  <c r="F239" i="5" s="1"/>
  <c r="E234" i="5"/>
  <c r="E240" i="5" s="1"/>
  <c r="C233" i="5"/>
  <c r="C239" i="5" s="1"/>
  <c r="E231" i="5"/>
  <c r="E237" i="5" s="1"/>
  <c r="B232" i="5"/>
  <c r="B238" i="5" s="1"/>
  <c r="F237" i="5"/>
  <c r="B233" i="5"/>
  <c r="B239" i="5" s="1"/>
  <c r="B231" i="5"/>
  <c r="B237" i="5" s="1"/>
  <c r="F232" i="5"/>
  <c r="F238" i="5" s="1"/>
  <c r="E233" i="5"/>
  <c r="E239" i="5" s="1"/>
  <c r="B234" i="5"/>
  <c r="B240" i="5" s="1"/>
  <c r="F234" i="5"/>
  <c r="F240" i="5" s="1"/>
  <c r="D234" i="5"/>
  <c r="D240" i="5" s="1"/>
  <c r="D233" i="5"/>
  <c r="D239" i="5" s="1"/>
  <c r="D232" i="5"/>
  <c r="D238" i="5" s="1"/>
  <c r="G278" i="5" l="1"/>
  <c r="K237" i="5"/>
  <c r="L216" i="5"/>
  <c r="K240" i="5"/>
  <c r="K239" i="5"/>
  <c r="K238" i="5"/>
  <c r="L214" i="5"/>
  <c r="L213" i="5"/>
  <c r="L215" i="5"/>
  <c r="B173" i="5"/>
  <c r="F173" i="5" s="1"/>
  <c r="F174" i="5"/>
  <c r="G296" i="5"/>
  <c r="F112" i="5"/>
  <c r="F111" i="5"/>
  <c r="F114" i="5"/>
  <c r="F113" i="5"/>
  <c r="F107" i="5"/>
  <c r="F110" i="5"/>
  <c r="F109" i="5"/>
  <c r="F108" i="5"/>
  <c r="F106" i="5"/>
  <c r="F105" i="5"/>
  <c r="K241" i="5" l="1"/>
  <c r="F175" i="5"/>
  <c r="L217" i="5"/>
  <c r="F115" i="5"/>
  <c r="C138" i="5"/>
  <c r="C149" i="5" s="1"/>
  <c r="F149" i="5" s="1"/>
  <c r="C140" i="5"/>
  <c r="C151" i="5" s="1"/>
  <c r="F151" i="5" s="1"/>
  <c r="C150" i="5"/>
  <c r="F150" i="5" s="1"/>
  <c r="C141" i="5"/>
  <c r="C152" i="5" s="1"/>
  <c r="F152" i="5" s="1"/>
  <c r="C142" i="5"/>
  <c r="C153" i="5" s="1"/>
  <c r="F153" i="5" s="1"/>
  <c r="C143" i="5"/>
  <c r="C154" i="5" s="1"/>
  <c r="F154" i="5" s="1"/>
  <c r="C137" i="5"/>
  <c r="C148" i="5" s="1"/>
  <c r="F148" i="5" s="1"/>
  <c r="C136" i="5"/>
  <c r="C147" i="5" s="1"/>
  <c r="F147" i="5" s="1"/>
  <c r="C135" i="5"/>
  <c r="C146" i="5" s="1"/>
  <c r="F146" i="5" s="1"/>
  <c r="C182" i="5"/>
  <c r="C183" i="5" l="1"/>
  <c r="F182" i="5"/>
  <c r="F155" i="5"/>
  <c r="F183" i="5" l="1"/>
  <c r="C187" i="5" s="1"/>
  <c r="C188" i="5" l="1"/>
  <c r="C192" i="5" s="1"/>
  <c r="D188" i="5"/>
  <c r="F187" i="5"/>
  <c r="D187" i="5"/>
  <c r="D191" i="5" s="1"/>
  <c r="E187" i="5"/>
  <c r="E191" i="5" s="1"/>
  <c r="F188" i="5"/>
  <c r="B187" i="5"/>
  <c r="B191" i="5" s="1"/>
  <c r="C191" i="5"/>
  <c r="B188" i="5"/>
  <c r="D192" i="5"/>
  <c r="E188" i="5"/>
  <c r="E192" i="5" s="1"/>
  <c r="F191" i="5" l="1"/>
  <c r="B192" i="5"/>
  <c r="F192" i="5" s="1"/>
  <c r="F19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</author>
    <author>Admin</author>
  </authors>
  <commentList>
    <comment ref="E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AH:</t>
        </r>
        <r>
          <rPr>
            <sz val="9"/>
            <color indexed="81"/>
            <rFont val="Tahoma"/>
            <family val="2"/>
          </rPr>
          <t xml:space="preserve">
A number x in this column means that the requirement is a doublet of requirement no. X. A 0 means that this requirement is no doublet.
</t>
        </r>
      </text>
    </comment>
    <comment ref="H1" authorId="1" shapeId="0" xr:uid="{00000000-0006-0000-0100-000002000000}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SH1 = organizer of the meeting, SH2 = participant, 3= both, 0=no-one or the requirement is no requirement for the software</t>
        </r>
      </text>
    </comment>
    <comment ref="I1" authorId="1" shapeId="0" xr:uid="{00000000-0006-0000-0100-000003000000}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like column H, but only the non-doublets are classified</t>
        </r>
      </text>
    </comment>
    <comment ref="J1" authorId="1" shapeId="0" xr:uid="{00000000-0006-0000-0100-000004000000}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B = basic factor, p = performance factor, d = delighter</t>
        </r>
      </text>
    </comment>
    <comment ref="K1" authorId="1" shapeId="0" xr:uid="{00000000-0006-0000-0100-000005000000}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including doublets
</t>
        </r>
      </text>
    </comment>
    <comment ref="E58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AH:</t>
        </r>
        <r>
          <rPr>
            <sz val="9"/>
            <color indexed="81"/>
            <rFont val="Tahoma"/>
            <family val="2"/>
          </rPr>
          <t xml:space="preserve">
the number of fields where there is a 0, i.e. the number of unique requirements
</t>
        </r>
      </text>
    </comment>
    <comment ref="F58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AH:</t>
        </r>
        <r>
          <rPr>
            <sz val="9"/>
            <color indexed="81"/>
            <rFont val="Tahoma"/>
            <family val="2"/>
          </rPr>
          <t xml:space="preserve">
the number of fields where there is a 0, i.e. the number of unique requirements
</t>
        </r>
      </text>
    </comment>
    <comment ref="G587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AH:</t>
        </r>
        <r>
          <rPr>
            <sz val="9"/>
            <color indexed="81"/>
            <rFont val="Tahoma"/>
            <family val="2"/>
          </rPr>
          <t xml:space="preserve">
the number of fields where there is a 0, i.e. the number of unique requirements
</t>
        </r>
      </text>
    </comment>
    <comment ref="E589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AH:</t>
        </r>
        <r>
          <rPr>
            <sz val="9"/>
            <color indexed="81"/>
            <rFont val="Tahoma"/>
            <family val="2"/>
          </rPr>
          <t xml:space="preserve">
the number of fields where there is a 0, i.e. the number of unique requirements
</t>
        </r>
      </text>
    </comment>
    <comment ref="J589" authorId="1" shapeId="0" xr:uid="{00000000-0006-0000-0100-00000A000000}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The sum is 139, not 147, because 8 requirements are not requirements.</t>
        </r>
      </text>
    </comment>
    <comment ref="E59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AH:</t>
        </r>
        <r>
          <rPr>
            <sz val="9"/>
            <color indexed="81"/>
            <rFont val="Tahoma"/>
            <family val="2"/>
          </rPr>
          <t xml:space="preserve">
the number of fields where there is a 0, i.e. the number of unique requirements
</t>
        </r>
      </text>
    </comment>
  </commentList>
</comments>
</file>

<file path=xl/sharedStrings.xml><?xml version="1.0" encoding="utf-8"?>
<sst xmlns="http://schemas.openxmlformats.org/spreadsheetml/2006/main" count="2394" uniqueCount="819">
  <si>
    <t>group 1a</t>
  </si>
  <si>
    <t>step 1</t>
  </si>
  <si>
    <t>nb of requirements</t>
  </si>
  <si>
    <t>1b</t>
  </si>
  <si>
    <t>1c</t>
  </si>
  <si>
    <t>1d</t>
  </si>
  <si>
    <t>1e</t>
  </si>
  <si>
    <t>1f</t>
  </si>
  <si>
    <t>step 2</t>
  </si>
  <si>
    <t>1a</t>
  </si>
  <si>
    <t>step 3</t>
  </si>
  <si>
    <t>step 4</t>
  </si>
  <si>
    <t>2a</t>
  </si>
  <si>
    <t>2b</t>
  </si>
  <si>
    <t>2c</t>
  </si>
  <si>
    <t>2d</t>
  </si>
  <si>
    <t>2e</t>
  </si>
  <si>
    <t>nb of requirements per group</t>
  </si>
  <si>
    <t>method 1:</t>
  </si>
  <si>
    <t>method 2:</t>
  </si>
  <si>
    <t>nb of requirements per step</t>
  </si>
  <si>
    <t>Do you believe that your requirements are complete?</t>
  </si>
  <si>
    <t>group 2</t>
  </si>
  <si>
    <t>final questions / Abschlussfragen</t>
  </si>
  <si>
    <t>Do you believe that your requirements are innovative?</t>
  </si>
  <si>
    <t>Dou you think that the method was easy to apply?</t>
  </si>
  <si>
    <t>Gar nicht</t>
  </si>
  <si>
    <t>Eher nicht</t>
  </si>
  <si>
    <t>Teils-teils</t>
  </si>
  <si>
    <t>Eher ja</t>
  </si>
  <si>
    <t>ja</t>
  </si>
  <si>
    <t>Gar nicht = -2</t>
  </si>
  <si>
    <t>Eher nicht = -1</t>
  </si>
  <si>
    <t>Teils-teils = 0</t>
  </si>
  <si>
    <t>Eher ja = 1</t>
  </si>
  <si>
    <t>ja = 2</t>
  </si>
  <si>
    <t>average age</t>
  </si>
  <si>
    <t>job experience</t>
  </si>
  <si>
    <t>no-one</t>
  </si>
  <si>
    <t>4 out of 10 yes</t>
  </si>
  <si>
    <t>German mother language?</t>
  </si>
  <si>
    <t>8 out of 12</t>
  </si>
  <si>
    <t>5 out of 10</t>
  </si>
  <si>
    <t>requirements</t>
  </si>
  <si>
    <t>Terminübernahme in Kalender</t>
  </si>
  <si>
    <t>Erinnerungsfunktion</t>
  </si>
  <si>
    <t>Ansicht, wer wann verfügbar ist</t>
  </si>
  <si>
    <t>Login</t>
  </si>
  <si>
    <t>Ort</t>
  </si>
  <si>
    <t>Topic</t>
  </si>
  <si>
    <t>Zugriff auf die Software</t>
  </si>
  <si>
    <t>Übersicht über die Termine</t>
  </si>
  <si>
    <t>Alert-System zur Erinnerung</t>
  </si>
  <si>
    <t>Zugang zur Dokumentation aus früheren Besprechungen</t>
  </si>
  <si>
    <t>Benachrichtigungssystem</t>
  </si>
  <si>
    <t>Betriebssystemunabhängig</t>
  </si>
  <si>
    <t>latenzfrei</t>
  </si>
  <si>
    <t>Offline-Betrieb möglich</t>
  </si>
  <si>
    <t>Systemstabilität</t>
  </si>
  <si>
    <t>Information über Besprechungen sollen als PDF konvertierbar sein</t>
  </si>
  <si>
    <t>Konsistenz der abgemachten Bedingungen (Ort, Zeit, Dauer, …)</t>
  </si>
  <si>
    <t>Optimale Terminfindung</t>
  </si>
  <si>
    <t>Sammelfunktion für Ergebnisse der Termine</t>
  </si>
  <si>
    <t>Genügend Kapazitäten (Räumlichkeit,…)</t>
  </si>
  <si>
    <t>Terminkalender</t>
  </si>
  <si>
    <t>Raumplanung</t>
  </si>
  <si>
    <t>Teilnehmerliste</t>
  </si>
  <si>
    <t>Speiseplan</t>
  </si>
  <si>
    <t>Mobile Funktion mit Offlinefunktionen</t>
  </si>
  <si>
    <t>Übertragbarkeit in Kalender</t>
  </si>
  <si>
    <t>Alarmfunktion</t>
  </si>
  <si>
    <t>ansprechendes Design</t>
  </si>
  <si>
    <t>Einfache Handhabung</t>
  </si>
  <si>
    <t>Überschaubare Benutzeroberfläche</t>
  </si>
  <si>
    <t>Alle Betriebssysteme</t>
  </si>
  <si>
    <t>Globale Datenbank</t>
  </si>
  <si>
    <t>Mehrere Sprachen</t>
  </si>
  <si>
    <t>Termin erstellen</t>
  </si>
  <si>
    <t>Termin stornieren</t>
  </si>
  <si>
    <t>Dokumente anhängen</t>
  </si>
  <si>
    <t>Termin verschieben</t>
  </si>
  <si>
    <t>Kontaktdaten der Teilnehmer</t>
  </si>
  <si>
    <t>Organisation der benötigten Ressourcen</t>
  </si>
  <si>
    <t>Nachdokumentation</t>
  </si>
  <si>
    <t>Räume buchen</t>
  </si>
  <si>
    <t>Terminkalender abstimmen</t>
  </si>
  <si>
    <t>Themen festlegen</t>
  </si>
  <si>
    <t>Einladungen verschicken</t>
  </si>
  <si>
    <t>Informationen über Räume einsehen</t>
  </si>
  <si>
    <t>Informationen zur Besprechung anlegen</t>
  </si>
  <si>
    <t>Berechtigung zur Einsicht von Besprechungen</t>
  </si>
  <si>
    <t>Planung der Besprechung</t>
  </si>
  <si>
    <t>Raumfindung</t>
  </si>
  <si>
    <t>Effiziente Ausnutzung von Kapazitäten (Räume,…)</t>
  </si>
  <si>
    <t>Möglichst hohe Teilnehmerzahl gewährleisten</t>
  </si>
  <si>
    <t>Liste der eingeladenen Personen</t>
  </si>
  <si>
    <t>Besprechungsinfos</t>
  </si>
  <si>
    <t xml:space="preserve">Detailinfos über den Veranstaltungsort (Raumgröße,…) </t>
  </si>
  <si>
    <t xml:space="preserve">Unkosten pro Teilnehmer </t>
  </si>
  <si>
    <t xml:space="preserve">Catering (was wird organisiert) </t>
  </si>
  <si>
    <t>Technische Gegebenheiten</t>
  </si>
  <si>
    <t>Anzahl der Anmeldungen</t>
  </si>
  <si>
    <t>Kontaktdaten</t>
  </si>
  <si>
    <t>Terminkollision erkennen</t>
  </si>
  <si>
    <t>LinkedIn Integrierung</t>
  </si>
  <si>
    <t>Konferenzraumreservierung</t>
  </si>
  <si>
    <t>Neuen Termin vorschlagen</t>
  </si>
  <si>
    <t>Persönliche Benachrichtigung</t>
  </si>
  <si>
    <t>Vollständige Informationen über Besprechung</t>
  </si>
  <si>
    <t>Möglichkeit, Teilnahme abzusagen</t>
  </si>
  <si>
    <t>Bewertungssystem</t>
  </si>
  <si>
    <t>Angenehme Terminzeiten (nicht zu früh/spät)</t>
  </si>
  <si>
    <t>Nicht zu lange Dauer einzelner Termine</t>
  </si>
  <si>
    <t>Angenehme Räumlichkeiten</t>
  </si>
  <si>
    <t>Qualität der Verköstigung</t>
  </si>
  <si>
    <t>Effektivität der Besprechung</t>
  </si>
  <si>
    <t>Erreichbarkeit des Treffpunkts</t>
  </si>
  <si>
    <t>Teilnehmerbutton</t>
  </si>
  <si>
    <t>Anfahrtsplan</t>
  </si>
  <si>
    <t>Programmpunkte</t>
  </si>
  <si>
    <t>Teilnahmekosten</t>
  </si>
  <si>
    <t>Equipment (was muss mitgebracht werden)</t>
  </si>
  <si>
    <t>Anzahl der freien Plätze</t>
  </si>
  <si>
    <t>Benachrichtigung über einen Termin</t>
  </si>
  <si>
    <t>Terminwechsel-Möglichkeit</t>
  </si>
  <si>
    <t>GPS Route Navigation zu dem Besprechungs-Treffpunkt</t>
  </si>
  <si>
    <t>Lunchmöglichkeiten in der Nähe</t>
  </si>
  <si>
    <t>Parkplätze finden</t>
  </si>
  <si>
    <t>Empfohlene Hotels</t>
  </si>
  <si>
    <t>Farbe des Termins</t>
  </si>
  <si>
    <t>Wetter</t>
  </si>
  <si>
    <t>Umweltbedingungen</t>
  </si>
  <si>
    <t>Andere unabhängige Veranstaltungen</t>
  </si>
  <si>
    <t>Essen für Besprechung bestellen</t>
  </si>
  <si>
    <t>Reinigungskräfte für Besprechungsräume einteilen</t>
  </si>
  <si>
    <t>Techniker für Besprechungsräume einteilen</t>
  </si>
  <si>
    <t>Sichere Datenverwaltung</t>
  </si>
  <si>
    <t>Gutes Wetter beim Termin</t>
  </si>
  <si>
    <t>Ob Nicht-Teilnehmer verfügbar sind</t>
  </si>
  <si>
    <t>Belegung anderer Räumlichkeiten, die nicht genutzt werden</t>
  </si>
  <si>
    <t>Andere Veranstaltungen im selben Raum zu einem anderen Zeitpunkt</t>
  </si>
  <si>
    <t>Familienstand der Teilnehmer/Veranstalter</t>
  </si>
  <si>
    <t>FAQs</t>
  </si>
  <si>
    <t>Kontaktformular zu den Entwicklern</t>
  </si>
  <si>
    <t>Wetter-Info</t>
  </si>
  <si>
    <t>Teilnehmer-Übersicht</t>
  </si>
  <si>
    <t>Länge (Dauer) der Besprechung</t>
  </si>
  <si>
    <t>Vorschläge für den Termin</t>
  </si>
  <si>
    <t>Themen die man besprechen soll</t>
  </si>
  <si>
    <t>Benachrichtigungsfunktionen</t>
  </si>
  <si>
    <t>Einfach zu bedienen</t>
  </si>
  <si>
    <t>Themenvorschläge</t>
  </si>
  <si>
    <t>Prozess in maximal drei Klicks</t>
  </si>
  <si>
    <t>Muss sehen können, ob Stakeholder 2 Konflikt mit anderen Terminen hat</t>
  </si>
  <si>
    <t>Ort einstellen</t>
  </si>
  <si>
    <t>Zeit einstellen</t>
  </si>
  <si>
    <t>Daten vom letzten Termin übernehmen</t>
  </si>
  <si>
    <t>Serie oder Einzeltermin erstellen</t>
  </si>
  <si>
    <t>Priorität kategorisieren</t>
  </si>
  <si>
    <t>Leute mit der richtigen Qualifikation automatisch einladen</t>
  </si>
  <si>
    <t>Vesperauswahl</t>
  </si>
  <si>
    <t>Raum vorgelegen</t>
  </si>
  <si>
    <t>Ansicht, wer zugesagt hat</t>
  </si>
  <si>
    <t>Wiederholende Meetings planen</t>
  </si>
  <si>
    <t>Agenda</t>
  </si>
  <si>
    <t>Review</t>
  </si>
  <si>
    <t>Online-Streaming</t>
  </si>
  <si>
    <t>Kontaktliste</t>
  </si>
  <si>
    <t>Datumsverwaltung</t>
  </si>
  <si>
    <t>Eingabe Anmerkungen</t>
  </si>
  <si>
    <t>Notiz</t>
  </si>
  <si>
    <t>Berechtigung</t>
  </si>
  <si>
    <t>Raumvorbereitung</t>
  </si>
  <si>
    <t>Corporate Identity</t>
  </si>
  <si>
    <t>Mehrere Leute gleichzeitig</t>
  </si>
  <si>
    <t>Automatische Antwort bei Abwesenheit</t>
  </si>
  <si>
    <t>Gegenvorschlag</t>
  </si>
  <si>
    <t>Ausfüllformular</t>
  </si>
  <si>
    <t>Bei Terminbestätigung automatisches Eintragen im Kalender des Teilnehmers</t>
  </si>
  <si>
    <t>Prioritätkennzeichnung</t>
  </si>
  <si>
    <t>Chat</t>
  </si>
  <si>
    <t>Agendaeinsicht</t>
  </si>
  <si>
    <t>Spezielle Fragen vorbereiten</t>
  </si>
  <si>
    <t>Weiterleiten an eigene Kontakte</t>
  </si>
  <si>
    <t>Aufgaben verteilen</t>
  </si>
  <si>
    <t>Möglichkeit zum Chatten wegen Aufgaben, Vorbereitung, etc.</t>
  </si>
  <si>
    <t>Nur relevante Meetings angepasst an die Qualifikation</t>
  </si>
  <si>
    <t>Feedback</t>
  </si>
  <si>
    <t>Vorschläge durch Integration des eigenen Kalenders</t>
  </si>
  <si>
    <t>Übersichtlichkeit</t>
  </si>
  <si>
    <t>Bestätigung</t>
  </si>
  <si>
    <t>Verschiedene Sprachen</t>
  </si>
  <si>
    <t>Mobile Applikation</t>
  </si>
  <si>
    <t>Erinnerung</t>
  </si>
  <si>
    <t>Automatisches Eintragen in Kalender</t>
  </si>
  <si>
    <t>Korrekte Darstellung</t>
  </si>
  <si>
    <t>Sichtbarkeit der Teilnehmer</t>
  </si>
  <si>
    <t>Anmerkung von Verzögerung</t>
  </si>
  <si>
    <t>Verlinkungen</t>
  </si>
  <si>
    <t>Einfache Antwortmöglichkeit</t>
  </si>
  <si>
    <t>Stakeholder 1 -&gt; Rückmeldung über Anwesenheit der Teilnehmer</t>
  </si>
  <si>
    <t>Intuitive GUI</t>
  </si>
  <si>
    <t>Synchronisation auf allen Geräten</t>
  </si>
  <si>
    <t>Infos über Umfeld</t>
  </si>
  <si>
    <t>Berechtigung, um Termine zu erstellen</t>
  </si>
  <si>
    <t>Notiz anlegen</t>
  </si>
  <si>
    <t>Nachträgliche Absage</t>
  </si>
  <si>
    <t>Reisekostenabrechnung bekommen</t>
  </si>
  <si>
    <t>Teilnahme beantragen</t>
  </si>
  <si>
    <t>Checkliste für Einkäufe, Packen, Kofferinhalt</t>
  </si>
  <si>
    <t>Bereitstellung am Aufenthaltsort</t>
  </si>
  <si>
    <t>Aufgabe zugewiesen bekommen</t>
  </si>
  <si>
    <t>Systemseitige Organisation von Reisetools: Wetteranzeige</t>
  </si>
  <si>
    <t>Systemseitige Organisation von Reisetools: Umfeld wie Fahrpläne</t>
  </si>
  <si>
    <t>Sprachen</t>
  </si>
  <si>
    <t>Kompatibilität z.B. mobile Unterstützung</t>
  </si>
  <si>
    <t>Einfache Bedienung</t>
  </si>
  <si>
    <t>Anpassung an Unternehmen</t>
  </si>
  <si>
    <t>Günstige Lizenz oder Floating Lizenz</t>
  </si>
  <si>
    <t>Selbständige Updates</t>
  </si>
  <si>
    <t>functional requirement</t>
  </si>
  <si>
    <t>NFR</t>
  </si>
  <si>
    <t>Anzahl der Teilnehmer</t>
  </si>
  <si>
    <t>Bugs-Reporting</t>
  </si>
  <si>
    <t>Zusätzlich Teilnehmer einladen nachträglich</t>
  </si>
  <si>
    <t>Einfach zu installieren</t>
  </si>
  <si>
    <t>einfach zu warten</t>
  </si>
  <si>
    <t>Add-on oder eigenständige Software?</t>
  </si>
  <si>
    <t>requ. No.</t>
  </si>
  <si>
    <t>doublet</t>
  </si>
  <si>
    <t>Übersicht über die Zusagen</t>
  </si>
  <si>
    <t>41a</t>
  </si>
  <si>
    <t>41b</t>
  </si>
  <si>
    <t>Videofunktion</t>
  </si>
  <si>
    <t>Chatfunktion</t>
  </si>
  <si>
    <t>220a</t>
  </si>
  <si>
    <t>Optimaler Termin für alle Teilnehmer</t>
  </si>
  <si>
    <t>Einfache Nutzung</t>
  </si>
  <si>
    <t>10a</t>
  </si>
  <si>
    <t>10b</t>
  </si>
  <si>
    <t>Andere Zeit vorschlagen</t>
  </si>
  <si>
    <t xml:space="preserve">Anderen Ort vorschlagen </t>
  </si>
  <si>
    <t xml:space="preserve">Andere Agenda vorschlagen </t>
  </si>
  <si>
    <t>155a</t>
  </si>
  <si>
    <t xml:space="preserve">Fahrkartenverkauf </t>
  </si>
  <si>
    <t>Hotel</t>
  </si>
  <si>
    <t>Schnittstellen mit Reservierungssystem</t>
  </si>
  <si>
    <t>Routenplanung</t>
  </si>
  <si>
    <t>161a</t>
  </si>
  <si>
    <t>161b</t>
  </si>
  <si>
    <t>161c</t>
  </si>
  <si>
    <t>161d</t>
  </si>
  <si>
    <t>Systemseitige Organisation von Reisetools: Umfeld wie Restaurant, Vergnügung</t>
  </si>
  <si>
    <t>To-do-Liste</t>
  </si>
  <si>
    <t>204a</t>
  </si>
  <si>
    <t>204b</t>
  </si>
  <si>
    <t>222a</t>
  </si>
  <si>
    <t>Übernachtungsmöglichkeiten (a) und Buchungsfunktion (b)</t>
  </si>
  <si>
    <t>206a</t>
  </si>
  <si>
    <t>206b</t>
  </si>
  <si>
    <t>Übersichtlich</t>
  </si>
  <si>
    <t>einfach zu bedienen</t>
  </si>
  <si>
    <t>209a</t>
  </si>
  <si>
    <t>209b</t>
  </si>
  <si>
    <t>Verwaltung von beteiligten Mitarbeitern (a) (Aufgabeneinteilung) (b)</t>
  </si>
  <si>
    <t>218a</t>
  </si>
  <si>
    <t>218b</t>
  </si>
  <si>
    <t>Von einem Termin todos extrahieren, Aufgaben automatisch erstellen (a) und Teilnehmereinsicht daraus (b)</t>
  </si>
  <si>
    <t>222b</t>
  </si>
  <si>
    <t>team 1a</t>
  </si>
  <si>
    <t>team 1b</t>
  </si>
  <si>
    <t>team 1c</t>
  </si>
  <si>
    <t>team 1d</t>
  </si>
  <si>
    <t>team 1e</t>
  </si>
  <si>
    <t>team 1f</t>
  </si>
  <si>
    <t>team 2a</t>
  </si>
  <si>
    <t>team 2b</t>
  </si>
  <si>
    <t>team 2c</t>
  </si>
  <si>
    <t>team 2d</t>
  </si>
  <si>
    <t>team 2e</t>
  </si>
  <si>
    <t>sum</t>
  </si>
  <si>
    <t>nb / team</t>
  </si>
  <si>
    <t>wer ist verfügbar?</t>
  </si>
  <si>
    <t>wann sind die Teilnehmer verfügbar?</t>
  </si>
  <si>
    <t>17a</t>
  </si>
  <si>
    <t>17b</t>
  </si>
  <si>
    <t>Kontaktinfos anzeigen</t>
  </si>
  <si>
    <t>Kontaktdaten anzeigen</t>
  </si>
  <si>
    <t>104a</t>
  </si>
  <si>
    <t>Zeit</t>
  </si>
  <si>
    <t>Dauer</t>
  </si>
  <si>
    <t>51a</t>
  </si>
  <si>
    <t>51b</t>
  </si>
  <si>
    <t>Schnittstellen-Import-Support an Unternehmenssoftware</t>
  </si>
  <si>
    <t>Schnittstellen-Export-Support an Unternehmenssoftware</t>
  </si>
  <si>
    <t>163a</t>
  </si>
  <si>
    <t>Interface: schön</t>
  </si>
  <si>
    <t>Interface: benutzerfreundlich</t>
  </si>
  <si>
    <t>Interface: übersichtlich</t>
  </si>
  <si>
    <t>97a</t>
  </si>
  <si>
    <t>97b</t>
  </si>
  <si>
    <t>Versorgung/Verköstigung/Catering: Essen</t>
  </si>
  <si>
    <t>Versorgung/Verköstigung/Catering: Trinken</t>
  </si>
  <si>
    <t>217a</t>
  </si>
  <si>
    <t>Catering anfordern (bei Sekretärin o.ä)</t>
  </si>
  <si>
    <t>Kaffee anfordern (bei Sekretärin o.ä)</t>
  </si>
  <si>
    <t>99a</t>
  </si>
  <si>
    <t>Raumplanung (Getränke)</t>
  </si>
  <si>
    <t>Raumplanung (Snack…)</t>
  </si>
  <si>
    <t>155b</t>
  </si>
  <si>
    <t>Matchingfunktion für Mitfahrgelegenheiten (umweltschonend)</t>
  </si>
  <si>
    <t>soziales Netzwerk</t>
  </si>
  <si>
    <t>118a</t>
  </si>
  <si>
    <t>einfaches Design</t>
  </si>
  <si>
    <t>modernes Design in hellen Farben</t>
  </si>
  <si>
    <t>58a</t>
  </si>
  <si>
    <t>Titel zum Termin pflegen</t>
  </si>
  <si>
    <t>Agenda pflegen</t>
  </si>
  <si>
    <t>54a</t>
  </si>
  <si>
    <t>54b</t>
  </si>
  <si>
    <t>Details zum Termin pflegen</t>
  </si>
  <si>
    <t>Infos</t>
  </si>
  <si>
    <t>3a</t>
  </si>
  <si>
    <t>Agenda erstellen</t>
  </si>
  <si>
    <t>Funktion Absagen</t>
  </si>
  <si>
    <t>Funktion Zusagen</t>
  </si>
  <si>
    <t>84a</t>
  </si>
  <si>
    <t>Terminvorschläge abstimmen</t>
  </si>
  <si>
    <t>Terminvorschläge ablehnen</t>
  </si>
  <si>
    <t>198a</t>
  </si>
  <si>
    <t>39a</t>
  </si>
  <si>
    <t>Absagen</t>
  </si>
  <si>
    <t>ablehnen</t>
  </si>
  <si>
    <t>Annehmen</t>
  </si>
  <si>
    <t>69a</t>
  </si>
  <si>
    <t>Zusagen</t>
  </si>
  <si>
    <t>230a</t>
  </si>
  <si>
    <t>191a</t>
  </si>
  <si>
    <t>Bestätigen, ggf. mit Vorbehalt</t>
  </si>
  <si>
    <t>Erstellen von neuen Besprechungen</t>
  </si>
  <si>
    <t>Bearbeitung von Besprechungen</t>
  </si>
  <si>
    <t>77a</t>
  </si>
  <si>
    <t>Fehlerbewältigung</t>
  </si>
  <si>
    <t>Fehlerdokumentation</t>
  </si>
  <si>
    <t>83a</t>
  </si>
  <si>
    <t>Ermäßigungs-Voucher für ein Lunch</t>
  </si>
  <si>
    <t>Ermäßigungs-Voucher für Kekse</t>
  </si>
  <si>
    <t>75a</t>
  </si>
  <si>
    <t>Religion der Teilnehmer</t>
  </si>
  <si>
    <t>Religion der Veranstalter</t>
  </si>
  <si>
    <t>159a</t>
  </si>
  <si>
    <t>79a</t>
  </si>
  <si>
    <t>Raumplanung (Größe)</t>
  </si>
  <si>
    <t>Raumplanung (Ort)</t>
  </si>
  <si>
    <t>155c</t>
  </si>
  <si>
    <t>Spezielle Anforderungen (Tafel)</t>
  </si>
  <si>
    <t>Spezielle Anforderungen (Beamer)</t>
  </si>
  <si>
    <t>169a</t>
  </si>
  <si>
    <t>externe Teilnehmer einladen</t>
  </si>
  <si>
    <t>Teilnehmer einladen</t>
  </si>
  <si>
    <t>183a</t>
  </si>
  <si>
    <t>183+183a</t>
  </si>
  <si>
    <t>Export der To-do-Liste</t>
  </si>
  <si>
    <t>178a</t>
  </si>
  <si>
    <t>178b</t>
  </si>
  <si>
    <t>Tag einstellen</t>
  </si>
  <si>
    <t>Raum einstellen</t>
  </si>
  <si>
    <t>Uhrzeit einstellen</t>
  </si>
  <si>
    <t>Datum</t>
  </si>
  <si>
    <t>Aufgaben rausnehmen</t>
  </si>
  <si>
    <t>Aufgaben übernehmen</t>
  </si>
  <si>
    <t>24a</t>
  </si>
  <si>
    <t>(a) Inhalt und (b) Infos Anzeigen</t>
  </si>
  <si>
    <t>96a</t>
  </si>
  <si>
    <t>Büroort -&gt; Google Route</t>
  </si>
  <si>
    <t>Google Route -&gt; Drucker</t>
  </si>
  <si>
    <t>Anfahrt beantragen -&gt; Veranstaltungsort</t>
  </si>
  <si>
    <t>11a</t>
  </si>
  <si>
    <t>11b</t>
  </si>
  <si>
    <t>NFR only</t>
  </si>
  <si>
    <t>FR only</t>
  </si>
  <si>
    <t>Stakeholder</t>
  </si>
  <si>
    <t>Kano</t>
  </si>
  <si>
    <t>Stakeholders (without doublets)</t>
  </si>
  <si>
    <t>p</t>
  </si>
  <si>
    <t>b</t>
  </si>
  <si>
    <t>d</t>
  </si>
  <si>
    <t>stakeholder type: How many percent of the requirements belong to the correct perspective?</t>
  </si>
  <si>
    <t>average</t>
  </si>
  <si>
    <t>technique 1</t>
  </si>
  <si>
    <t>technique 2</t>
  </si>
  <si>
    <t>teams</t>
  </si>
  <si>
    <t xml:space="preserve">non-native: 1f, 2d and 2e </t>
  </si>
  <si>
    <t>Technique 1</t>
  </si>
  <si>
    <t>Technique 2</t>
  </si>
  <si>
    <t>Chi-square test:</t>
  </si>
  <si>
    <t>Eij</t>
  </si>
  <si>
    <t>chi-quadrat</t>
  </si>
  <si>
    <t>Freiheitsgrade: 4</t>
  </si>
  <si>
    <t>H0: die Techniken unterscheiden sich nicht.</t>
  </si>
  <si>
    <t>H0 wird abgelehnt, wenn chi^2 &gt; 9,49 (bei 95% Signifikanz)</t>
  </si>
  <si>
    <t>hier: Unterschied nicht statistisch signifikant</t>
  </si>
  <si>
    <t>Team 1b</t>
  </si>
  <si>
    <t>H0: the distribution of nb of requirements per step is equal for the teams</t>
  </si>
  <si>
    <t>here: differences not statistically significant</t>
  </si>
  <si>
    <t>Team 2b</t>
  </si>
  <si>
    <t>Comparison of the teams: Are the team results distributed likewise among the steps?</t>
  </si>
  <si>
    <t>degrees of freedom: 3x1=3</t>
  </si>
  <si>
    <t>Comparison of steps in Technique 1</t>
  </si>
  <si>
    <t>Team 1a</t>
  </si>
  <si>
    <t>H0: the distribution of nb of requirements per team is equal for all steps</t>
  </si>
  <si>
    <t>Comparison of steps in Technique 2</t>
  </si>
  <si>
    <t>Team 2a</t>
  </si>
  <si>
    <t>Kano categories</t>
  </si>
  <si>
    <t>basic</t>
  </si>
  <si>
    <t>performance</t>
  </si>
  <si>
    <t>delighter</t>
  </si>
  <si>
    <t>degrees of freedom: 2x1=2</t>
  </si>
  <si>
    <t>H0: the distribution of Kano categories are the same for both techniques</t>
  </si>
  <si>
    <t>H0 is rejected if chi^2 &gt; 5,99 (with 95% significance)</t>
  </si>
  <si>
    <t>statistical significances of the differences between groups are evaluated using the chi square test</t>
  </si>
  <si>
    <t>Did teams using Technique 2 find significantly more requirements than teams with Technique 1?</t>
  </si>
  <si>
    <t>t-test, null hypothesis: They found equal numbers of requirements.</t>
  </si>
  <si>
    <t>t-test, null hypothesis: They found equal numbers of delighters.</t>
  </si>
  <si>
    <t>two-sided t-test with unknown variances</t>
  </si>
  <si>
    <t>probability that both data from the same sample by chance show this difference</t>
  </si>
  <si>
    <t>one-sided t-test with unknown variances</t>
  </si>
  <si>
    <t>comparing non-native with German:</t>
  </si>
  <si>
    <t>nb of delighters</t>
  </si>
  <si>
    <t>Did teams using Technique 1 find significantly more delighters than teams with Technique 2?</t>
  </si>
  <si>
    <t>Did the teams with members with work experience produce more requirements?</t>
  </si>
  <si>
    <t>with work experience: 2a, 2b, 2c</t>
  </si>
  <si>
    <t>without work experience: 2d, 2e</t>
  </si>
  <si>
    <t>http://clincalc.com/stats/Power.aspx</t>
  </si>
  <si>
    <t>http://powerandsamplesize.com/Calculators/</t>
  </si>
  <si>
    <t>Wilcoxon test: http://www.faes.de/Basis/Basis-Statistik/Basis-Statistik-Wilcoxon/basis-statistik-wilcoxon.html</t>
  </si>
  <si>
    <t>x</t>
  </si>
  <si>
    <t>y</t>
  </si>
  <si>
    <t>abs(X-y)</t>
  </si>
  <si>
    <t>Rangzahl</t>
  </si>
  <si>
    <t>x-y</t>
  </si>
  <si>
    <t>Summe -Rangzahlen</t>
  </si>
  <si>
    <t>Summe +Rangzahlen</t>
  </si>
  <si>
    <t>PG</t>
  </si>
  <si>
    <t>mit Durchschnittragzahlen</t>
  </si>
  <si>
    <t>n</t>
  </si>
  <si>
    <t>1g</t>
  </si>
  <si>
    <t>Terminübersicht</t>
  </si>
  <si>
    <t>Benachrichtigung</t>
  </si>
  <si>
    <t>Termin exportieren</t>
  </si>
  <si>
    <t>stabile Software</t>
  </si>
  <si>
    <t>Touchbedienbarkeit</t>
  </si>
  <si>
    <t>Mobile Ansicht / App</t>
  </si>
  <si>
    <t>Nachricht-Funktion</t>
  </si>
  <si>
    <t>Doodle-Termin-Funktion</t>
  </si>
  <si>
    <t>Voice Chat</t>
  </si>
  <si>
    <t>Rechtemanagement / Rollen</t>
  </si>
  <si>
    <t>Dokumentenupload</t>
  </si>
  <si>
    <t>Hoher Kontrast-Modus</t>
  </si>
  <si>
    <t>Nachtmodus</t>
  </si>
  <si>
    <t>Accessibility / Barrierefreiheit</t>
  </si>
  <si>
    <t>Dokumenten-Export</t>
  </si>
  <si>
    <t>Unterschrift-Funktion</t>
  </si>
  <si>
    <t>Feedback-Formular Verantwortlicher</t>
  </si>
  <si>
    <t>Feedback-Formular Entwickler</t>
  </si>
  <si>
    <t>offene API</t>
  </si>
  <si>
    <t>Open Source</t>
  </si>
  <si>
    <t>Sticker für Chats</t>
  </si>
  <si>
    <t>Bezahlfunktion (Integration von PayPal, …)</t>
  </si>
  <si>
    <t>Plugin-Unterstützung</t>
  </si>
  <si>
    <t>Such- / Filterfunktion</t>
  </si>
  <si>
    <t>Kommentarfunktion</t>
  </si>
  <si>
    <t>Like-Button</t>
  </si>
  <si>
    <t>Bookmarks</t>
  </si>
  <si>
    <t>Veranstaltungs-Feed (= FB Chronik)</t>
  </si>
  <si>
    <t>Impressum</t>
  </si>
  <si>
    <t>Datenschutzerklärung</t>
  </si>
  <si>
    <t>Veranstaltungen erstellen</t>
  </si>
  <si>
    <t>Veranstaltungen ändern</t>
  </si>
  <si>
    <t>Teilnehmer löschen</t>
  </si>
  <si>
    <t>Teilnehmer hinzufügen</t>
  </si>
  <si>
    <t>Teilnehmer exportieren</t>
  </si>
  <si>
    <t>Urlaubsmodus</t>
  </si>
  <si>
    <t>Kommentare löschen</t>
  </si>
  <si>
    <t>Kommentare sperren</t>
  </si>
  <si>
    <t>Einsicht in Änderungsfunktion</t>
  </si>
  <si>
    <t>Veranstaltung lokal sichern</t>
  </si>
  <si>
    <t>Rundnachricht-Funktion</t>
  </si>
  <si>
    <t>Spamfilter für Kommentare</t>
  </si>
  <si>
    <t>Raumverwaltung / Belegungsplan</t>
  </si>
  <si>
    <t>Raumverwaltung: Editieren der Infos: Plätze, Inventar, Ort</t>
  </si>
  <si>
    <t>Hinzufügen von mitgebrachtem Inventar für Termine</t>
  </si>
  <si>
    <t>Platz reservieren</t>
  </si>
  <si>
    <t>Spiele</t>
  </si>
  <si>
    <t>Videochat</t>
  </si>
  <si>
    <t>Werbung</t>
  </si>
  <si>
    <t>Viren</t>
  </si>
  <si>
    <t>ressourcenaufwändig</t>
  </si>
  <si>
    <t>Abo-Modell</t>
  </si>
  <si>
    <t>Comic Sans</t>
  </si>
  <si>
    <t>Electron-Anwendung</t>
  </si>
  <si>
    <t>ABAP-Anwendung</t>
  </si>
  <si>
    <t>Abstürze</t>
  </si>
  <si>
    <t>Datenleaks</t>
  </si>
  <si>
    <t>Bitcoin-Miner im Hintergrund</t>
  </si>
  <si>
    <t>nervige Pop-ups</t>
  </si>
  <si>
    <t>tägliche Updates</t>
  </si>
  <si>
    <t>group 1 S</t>
  </si>
  <si>
    <t xml:space="preserve"> group 2 S</t>
  </si>
  <si>
    <t>group 2 S</t>
  </si>
  <si>
    <t>group 1 HD</t>
  </si>
  <si>
    <t>group 2 HD</t>
  </si>
  <si>
    <t xml:space="preserve"> group 2 HD</t>
  </si>
  <si>
    <t>1h</t>
  </si>
  <si>
    <t>Terminkalender für beide Stakeholder sind vorhanden</t>
  </si>
  <si>
    <t>Online-Vereinbarungen möglich</t>
  </si>
  <si>
    <t>telefonische Vereinbarungen möglich</t>
  </si>
  <si>
    <t>Listen von Räumen vorhanden</t>
  </si>
  <si>
    <t>Liste von Teilnehmern</t>
  </si>
  <si>
    <t>eine Liste von Themen (Agenda)</t>
  </si>
  <si>
    <t>Kontaktdaten aller Teilnehmer</t>
  </si>
  <si>
    <t>Technische Ausrüstung</t>
  </si>
  <si>
    <t>Übersicht über mögliche freie Räumlichkeiten</t>
  </si>
  <si>
    <t>Getränke, Flyer, Werbegeschenke, Schreibmaterial</t>
  </si>
  <si>
    <t>Gastsprecher (optional, je nach Bedarf)</t>
  </si>
  <si>
    <t>Feedback (optional)</t>
  </si>
  <si>
    <t>Anbindungsmöglichkeiten</t>
  </si>
  <si>
    <t>Agenda-Liste</t>
  </si>
  <si>
    <t>Informationen über Vorwissen</t>
  </si>
  <si>
    <t>Newsletter + Links zu interessanten Themen per Email bekommen</t>
  </si>
  <si>
    <t>arabisch / hebräisch</t>
  </si>
  <si>
    <t>1i</t>
  </si>
  <si>
    <t>Kommunikation</t>
  </si>
  <si>
    <t>Terminplanung</t>
  </si>
  <si>
    <t>saubere Darstellung aller Informationen</t>
  </si>
  <si>
    <t>Sicherheit</t>
  </si>
  <si>
    <t>Benutzbarkeit</t>
  </si>
  <si>
    <t>Performanz</t>
  </si>
  <si>
    <t>Aufgabenverwaltung</t>
  </si>
  <si>
    <t>Wegbeschreibung ausgeben</t>
  </si>
  <si>
    <t>Termine vorschlagen</t>
  </si>
  <si>
    <t>Liste der Eingeladenen</t>
  </si>
  <si>
    <t>Budgetplanung</t>
  </si>
  <si>
    <t>Materialliste</t>
  </si>
  <si>
    <t>Rollenverteilung</t>
  </si>
  <si>
    <t>Sichten</t>
  </si>
  <si>
    <t>Einladung</t>
  </si>
  <si>
    <t>Absagemöglichkeit</t>
  </si>
  <si>
    <t>Zusagemöglichkeit</t>
  </si>
  <si>
    <t>Beschreibung des Termins</t>
  </si>
  <si>
    <t>Beförderungsmittel</t>
  </si>
  <si>
    <t>Krebs, Tripper, Grippe, AIDS / HIV, Blähungen, Brechdurchfall</t>
  </si>
  <si>
    <t>langsame Software</t>
  </si>
  <si>
    <t>Bugs / Abstürze</t>
  </si>
  <si>
    <t>Verbindungsunterbrechungen</t>
  </si>
  <si>
    <t>schlechte UI</t>
  </si>
  <si>
    <t>deutsch</t>
  </si>
  <si>
    <t>1j</t>
  </si>
  <si>
    <t>Überschneidungen mit anderen Terminen vermeiden</t>
  </si>
  <si>
    <t>Benachrichtigung bei Einigung / Festlegung / neuem Vorschlag</t>
  </si>
  <si>
    <t>Einstellungsmöglichkeit, wer welche Termine einsehen kann</t>
  </si>
  <si>
    <t>Ausstattungsoption (Beamer, OHP, …)</t>
  </si>
  <si>
    <t>Zeitpuffer zwischen Terminen (System kennt Laufwege)</t>
  </si>
  <si>
    <t>Teilnehmer auswählen / einladen (nur der Organisator)</t>
  </si>
  <si>
    <t>Titel / Agenda / Beschreibung erstellen</t>
  </si>
  <si>
    <t>"letzte Instanz" bei Festlegung des Termins</t>
  </si>
  <si>
    <t>so wenig Aufwand wie möglich</t>
  </si>
  <si>
    <t>Teilnehmer wählen selbst Termin, …</t>
  </si>
  <si>
    <t>Sichtbarkeit einstellen</t>
  </si>
  <si>
    <t>(Themen / …) Vorschläge der Teilnehmer bekommen</t>
  </si>
  <si>
    <t>Designvorlage einstellen</t>
  </si>
  <si>
    <t>Designvorlage erstellen</t>
  </si>
  <si>
    <t>Absagen / Zusagen / vielleicht</t>
  </si>
  <si>
    <t>andere Termine vorschlagen</t>
  </si>
  <si>
    <t>andere Teilnehmer vorschlagen</t>
  </si>
  <si>
    <t>Terminfindung / -auswahl</t>
  </si>
  <si>
    <t>Teilnehmer kann andere Teilnehmer sehen</t>
  </si>
  <si>
    <t>Brieftaube bei Termin</t>
  </si>
  <si>
    <t>bei Absage wird man gefeuert</t>
  </si>
  <si>
    <t>Nicht-Teilnehmer darf keine fremden Termine löschen</t>
  </si>
  <si>
    <t>Nicht-Teilnehmer darf keine Entscheidungen für andere treffen</t>
  </si>
  <si>
    <t>Nicht-Teilnehmer darf nicht mehr als n Termine pro Tag erstellen</t>
  </si>
  <si>
    <t>Spyware aka Google Analytics</t>
  </si>
  <si>
    <t>keine Closed-Source-Abhängigkeiten</t>
  </si>
  <si>
    <t>einstellbares Design</t>
  </si>
  <si>
    <t>zu hohe Hardwareanforderungen (&gt; 10 GB, …)</t>
  </si>
  <si>
    <t>Videokonferenz zur Abstimmung</t>
  </si>
  <si>
    <t>polnisch</t>
  </si>
  <si>
    <t>2g</t>
  </si>
  <si>
    <t>SH1 kann mögliche Termine vorschlagen</t>
  </si>
  <si>
    <t>SH1 kann Zusagen zu einzelnen Terminen einsehen</t>
  </si>
  <si>
    <t>SH1 kann eine Deadline festlegen, bis zu der die SH2 Änderungen vornehmen können</t>
  </si>
  <si>
    <t>SH1 möchte die Terminfindung in Chat-Form haben</t>
  </si>
  <si>
    <t>SH1 möchte den Termin in seinen Kalender eintragen können</t>
  </si>
  <si>
    <t>SH1 kann einen Termin auswählen und diesen den SH2 kommunizieren</t>
  </si>
  <si>
    <t>SH1 möchte ein Thema angeben können</t>
  </si>
  <si>
    <t>SH1 möchte von allen Geräten (Smartphone, Desktop-PC, Web-App) darauf zugreifen können</t>
  </si>
  <si>
    <t>SH1 möchte über Geburtstage der SH2 an Termintagen informiert werden</t>
  </si>
  <si>
    <t>SH2 möchte, dass andere nicht einsehen können, welchen Termin er gewählt hat</t>
  </si>
  <si>
    <t>SH2 möchte zwischen Terminalternativen auswählen können</t>
  </si>
  <si>
    <t>SH2 möchte eigene Termine hinzufügen können</t>
  </si>
  <si>
    <t>SH2 möchte benachrichtigt werden, wenn ein Termin ausgewählt worden ist</t>
  </si>
  <si>
    <t>SH2 möchte die möglichen Termine mit seinem Kalender vergleichen können</t>
  </si>
  <si>
    <t>SH2 möchte, dass nicht mögliche Termine automatisch abgelehnt werden</t>
  </si>
  <si>
    <t>SH2 möchte von jedem Gerät darauf zugreifen können</t>
  </si>
  <si>
    <t>SH2 möchte Termine priorisieren können</t>
  </si>
  <si>
    <t>SH2 möchte wissen, ob der Veranstalter an einem der Termine Geburtstag hat</t>
  </si>
  <si>
    <t>SH2 möchte Kommentare hinterlassen können</t>
  </si>
  <si>
    <t>SH2 möchte Änderungen an Terminen vorschlagen können</t>
  </si>
  <si>
    <t>aufgeräumte / übersichtliche Darstellung</t>
  </si>
  <si>
    <t>Termine löschen</t>
  </si>
  <si>
    <t>Termine ändern</t>
  </si>
  <si>
    <t>Authentisierung der Teilnehmer (damit Unbeteiligte nicht abstimmen)</t>
  </si>
  <si>
    <t>Termine ausdrucken</t>
  </si>
  <si>
    <t>Statistiken (durchschnittliche Terminfindungszeit)</t>
  </si>
  <si>
    <t>automatische Terminfindung aus den Kalendern der Beteiligten</t>
  </si>
  <si>
    <t>automatische Terminfindung mit Machine Learning</t>
  </si>
  <si>
    <t>automatische Terminfindung mit Mehrheitswahl und KO-System</t>
  </si>
  <si>
    <t>Termine dem Wetter nach ändern</t>
  </si>
  <si>
    <t>Raumvorschläge möglich</t>
  </si>
  <si>
    <t>Auswahl des Termins nach Anreiseweg</t>
  </si>
  <si>
    <t>Fairness-System (bevorzugt Termine von Personen, die übergangen worden sind)</t>
  </si>
  <si>
    <t>2h</t>
  </si>
  <si>
    <t>Online-Funktionalität / Cloud</t>
  </si>
  <si>
    <t>Besprechungen / Verabredungen erstellen</t>
  </si>
  <si>
    <t>Raum für Besprechung</t>
  </si>
  <si>
    <t>Übersetzungstool</t>
  </si>
  <si>
    <t>Anmeldung</t>
  </si>
  <si>
    <t>Kalender für Besprechungen</t>
  </si>
  <si>
    <t>Suchfunktion für Themen</t>
  </si>
  <si>
    <t>Bewertung abgeben</t>
  </si>
  <si>
    <t>Nachricht an Organisator senden</t>
  </si>
  <si>
    <t>Erinnerungsemail</t>
  </si>
  <si>
    <t>Teilnehmerliste einsehen</t>
  </si>
  <si>
    <t>Hinweisfunktion</t>
  </si>
  <si>
    <t>Raumübersicht</t>
  </si>
  <si>
    <t>Onlinefunktionalität</t>
  </si>
  <si>
    <t>Kosten anzeigen</t>
  </si>
  <si>
    <t>App vorhanden</t>
  </si>
  <si>
    <t>Anfahrtsweg anzeigen auf Karte</t>
  </si>
  <si>
    <t>Web-Funktionalität</t>
  </si>
  <si>
    <t>one participant did not answer these questions</t>
  </si>
  <si>
    <t>2i</t>
  </si>
  <si>
    <t>Besprechungsraum (innen oder im Freien)</t>
  </si>
  <si>
    <t>Besprechungszeitraum</t>
  </si>
  <si>
    <t>Einladungsfristen</t>
  </si>
  <si>
    <t>Einladungsdesign</t>
  </si>
  <si>
    <t>Thema der Einladung</t>
  </si>
  <si>
    <t>Terminfindung ermöglichen</t>
  </si>
  <si>
    <t>Ausstattung des Raumes</t>
  </si>
  <si>
    <t>Materialvorschläge</t>
  </si>
  <si>
    <t>Material vorhanden?</t>
  </si>
  <si>
    <t>Auswahl möglicher Referenten</t>
  </si>
  <si>
    <t>Besprechungsdauer</t>
  </si>
  <si>
    <t>Verpflegung notwendig?</t>
  </si>
  <si>
    <t>Listen mit potentiellen Besprechungsteilnehmern</t>
  </si>
  <si>
    <t>vorgefertigte Anschreiben</t>
  </si>
  <si>
    <t>übersichtliche Darstellung von Zu-/Absagen</t>
  </si>
  <si>
    <t>Gebäudekosten für Raumbelegung</t>
  </si>
  <si>
    <t>Synchronisation mit Terminkalender</t>
  </si>
  <si>
    <t>Schnittstelle zu Fileserver zur Ablage von Dokumenten für die Besprechung</t>
  </si>
  <si>
    <t>Anfahrtsweg (Karte oder Beschreibung oder Quiz)</t>
  </si>
  <si>
    <t>Bildung von Fahrgemeinschaften möglich</t>
  </si>
  <si>
    <t>Welche Materialien muss ich mitbringen (z.B. Freizeitkleidung)?</t>
  </si>
  <si>
    <t>Dauer der Besprechung, zwecks Materialbedarf</t>
  </si>
  <si>
    <t>Müssen Einverständniserklärungen mitgebracht werden bzw. Bescheinigungen (Voraussetzung)</t>
  </si>
  <si>
    <t>Aufklärung über den Raum der Veranstaltung</t>
  </si>
  <si>
    <t>bis wann kann ich mich abmelden, da doch kein Interesse</t>
  </si>
  <si>
    <t>Einbindung des eigenen Terminkalenders</t>
  </si>
  <si>
    <t>Anzeige des Raums auf Karte</t>
  </si>
  <si>
    <t>Chatfunktion für Teilnehmer</t>
  </si>
  <si>
    <t>Alternativtermin vorschlagen</t>
  </si>
  <si>
    <t>Umfrage erstellen</t>
  </si>
  <si>
    <t>SH1 welche Räume sind für die Besprechung frei?</t>
  </si>
  <si>
    <t>SH1 benötigt eine Vorlage für ein standardisiertes Anschreiben, Ausschreibung der Besprechung (Einladungsschreiben)</t>
  </si>
  <si>
    <t>SH1 benötigt die Adressen der Einzuladenden</t>
  </si>
  <si>
    <t>SH2 benötigt die zugesagten Teilnehmenden für die Bildung von Fahrgemeinschaften</t>
  </si>
  <si>
    <t>Blocken des Besprechungstermins im persönlichen Kalender</t>
  </si>
  <si>
    <t>Welche Materialien zur Besprechung mitgebracht werden müssen</t>
  </si>
  <si>
    <t>Wie kommen wir an den Veranstaltungsort mittels Karte, GPS-Koordinaten, Quiz?</t>
  </si>
  <si>
    <t>Veranstaltungseinladungen anzeigen / auswerten</t>
  </si>
  <si>
    <t>Veranstaltung weiterleiten</t>
  </si>
  <si>
    <t>Teilnehmer in verschiedene Gruppen einteilen</t>
  </si>
  <si>
    <t>2j</t>
  </si>
  <si>
    <t>Gruppen erstellen</t>
  </si>
  <si>
    <t>Thema der Gruppe / Einladung festlegen</t>
  </si>
  <si>
    <t>Geld eintreiben (Funktion): z.B. Kinobesuch: Der Organisator kann über die Software die Kosten für die Karten eintreiben.</t>
  </si>
  <si>
    <t>Umfrage starten</t>
  </si>
  <si>
    <t>Portabilität (Web / mobile Endgeräte, etc)</t>
  </si>
  <si>
    <t>optisch hübsch</t>
  </si>
  <si>
    <t>mit Teilnehmern kommunizieren</t>
  </si>
  <si>
    <t>Checkliste einstellen</t>
  </si>
  <si>
    <t>Bilder teilen</t>
  </si>
  <si>
    <t>Tickets verteilen, z.B. bei gekauften Flugtickets an die Teilnehmer verteilen</t>
  </si>
  <si>
    <t>Portabilität</t>
  </si>
  <si>
    <t>Gruppe verlassen</t>
  </si>
  <si>
    <t>an Umfrage teilnehmen</t>
  </si>
  <si>
    <t>Überwachen der anderen Standorte (sehen, wo die anderen Teilnehmer sich gerade befinden, während / kurz vor dem Termin)</t>
  </si>
  <si>
    <t>Erinnerungsfunktion an Verabredung</t>
  </si>
  <si>
    <t>Erinnerung, um rechtzeitig loszufahren</t>
  </si>
  <si>
    <t>Zahlungen tätigen (eingetriebenes Geld)</t>
  </si>
  <si>
    <t>weitere Teilnehmer vorschlagen</t>
  </si>
  <si>
    <t>Geld eintreiben</t>
  </si>
  <si>
    <t>Mitglieder einladen</t>
  </si>
  <si>
    <t>Mitglieder entfernen</t>
  </si>
  <si>
    <t>Abstimmung erstellen</t>
  </si>
  <si>
    <t>Mitglieder vorschlagen</t>
  </si>
  <si>
    <t>Abstimmung vorschlagen</t>
  </si>
  <si>
    <t>Verabredung absagen</t>
  </si>
  <si>
    <t>Account erstellen</t>
  </si>
  <si>
    <t>Account löschen</t>
  </si>
  <si>
    <t>Austreten aus Gruppe</t>
  </si>
  <si>
    <t>Veranstaltung vorschlagen</t>
  </si>
  <si>
    <t>Sprache einstellen</t>
  </si>
  <si>
    <t>Datenschutz</t>
  </si>
  <si>
    <t>effizient</t>
  </si>
  <si>
    <t>schönes Design</t>
  </si>
  <si>
    <t>robuste Software</t>
  </si>
  <si>
    <t>geschlossene Gruppen</t>
  </si>
  <si>
    <t>S</t>
  </si>
  <si>
    <t>HD</t>
  </si>
  <si>
    <t>all</t>
  </si>
  <si>
    <t>SH1 benötigt alle Infos zum Raum / Treffpunkt wie Größe, Ausstattung</t>
  </si>
  <si>
    <t>446a</t>
  </si>
  <si>
    <t>Kommentare</t>
  </si>
  <si>
    <t>482a</t>
  </si>
  <si>
    <t>482b</t>
  </si>
  <si>
    <t>Personen einladen</t>
  </si>
  <si>
    <t>Personen entfernen</t>
  </si>
  <si>
    <t>Information über Thema</t>
  </si>
  <si>
    <t>Information über Räumlichkeit</t>
  </si>
  <si>
    <t>398a</t>
  </si>
  <si>
    <t>398b</t>
  </si>
  <si>
    <t>396a</t>
  </si>
  <si>
    <t>Besprechung zusagen</t>
  </si>
  <si>
    <t>Besprechung absagen</t>
  </si>
  <si>
    <t>519a</t>
  </si>
  <si>
    <t>Ort festlegen</t>
  </si>
  <si>
    <t>Termin: Ort</t>
  </si>
  <si>
    <t>Termin: Datum, Uhrzeit</t>
  </si>
  <si>
    <t>348a</t>
  </si>
  <si>
    <t>Account mit Passwort, E-Mail, etc.</t>
  </si>
  <si>
    <t>Termin zusagen (TN)</t>
  </si>
  <si>
    <t>Termin absagen (TN)</t>
  </si>
  <si>
    <t>Absage</t>
  </si>
  <si>
    <t>Zusage</t>
  </si>
  <si>
    <t>502a</t>
  </si>
  <si>
    <t>Veranstaltungen löschen (absagen)</t>
  </si>
  <si>
    <t>Teilnehmer: Ausstattung vorschlagen</t>
  </si>
  <si>
    <t>Möglichkeit der Löschung</t>
  </si>
  <si>
    <t>Möglichkeit der Änderung</t>
  </si>
  <si>
    <t>392a</t>
  </si>
  <si>
    <t>Notizen zur Besprechung hinterlegen</t>
  </si>
  <si>
    <t>ToDos zur Besprechung hinterlegen</t>
  </si>
  <si>
    <t>521a</t>
  </si>
  <si>
    <t>Organisator direkt kontaktieren für Rückfragen</t>
  </si>
  <si>
    <t>2 out of 8</t>
  </si>
  <si>
    <t>3 out of 7</t>
  </si>
  <si>
    <t>6 out of 8</t>
  </si>
  <si>
    <t>7 out of 7</t>
  </si>
  <si>
    <t>mixed: 1a, 1c, 2a, 1h, 1j</t>
  </si>
  <si>
    <t>only German: 1b, 1d, 1e, 2b 2c, 1g, 1i, 2g, 2h, 2i</t>
  </si>
  <si>
    <t>Did teams in Heidelberg find significantly more requirements than teams in Stuttgart?</t>
  </si>
  <si>
    <t>Did the teams with two non-native speakers write down less requirements?</t>
  </si>
  <si>
    <t>team 1g</t>
  </si>
  <si>
    <t>team 1h</t>
  </si>
  <si>
    <t>team 1i</t>
  </si>
  <si>
    <t>team 1j</t>
  </si>
  <si>
    <t>team 2g</t>
  </si>
  <si>
    <t>team 2h</t>
  </si>
  <si>
    <t>team 2i</t>
  </si>
  <si>
    <t>team 2j</t>
  </si>
  <si>
    <t>teams in Stuttgart</t>
  </si>
  <si>
    <t>teams in Heidelberg</t>
  </si>
  <si>
    <t>nb of requirements per team</t>
  </si>
  <si>
    <t>average no of requirements per team</t>
  </si>
  <si>
    <t>probability that both data sets are from the same sample</t>
  </si>
  <si>
    <t>Stuttgart only: probability that both data from the same sample by chance show this difference</t>
  </si>
  <si>
    <t>all data</t>
  </si>
  <si>
    <t>interpretation: Due to the large variance, one can not tell whether the data are from the same sample or not.</t>
  </si>
  <si>
    <t>degrees of freedom: 3x9=27</t>
  </si>
  <si>
    <t>H0 is rejected if chi^2 &gt; 36,74 (with 90% significance)</t>
  </si>
  <si>
    <t>here: differences not statistically significant, H0 can not be rejected</t>
  </si>
  <si>
    <t>distribution among steps for experiments 1 and 2</t>
  </si>
  <si>
    <t>experiment 1</t>
  </si>
  <si>
    <t>experiment 2</t>
  </si>
  <si>
    <t>H0: the distribution of nb of requirements per step is equal for the techniques</t>
  </si>
  <si>
    <t>H0 is rejected if chi^2 &gt; 6,25 (with 90% significance)</t>
  </si>
  <si>
    <t>here: difference is not statistically significant. The distribution of nb of requirements among steps is similar for the two techniques</t>
  </si>
  <si>
    <t xml:space="preserve">Comparison of the techniques, with respect to nb of requirements found in each step: </t>
  </si>
  <si>
    <t>here: difference is not statistically significant. The distribution of nb of requirements among steps is similar for the two experiments</t>
  </si>
  <si>
    <t>H0: the distribution of nb of requirements per team is equal for all steps, i.e. some teams are more productive in all steps likewise</t>
  </si>
  <si>
    <t>degrees of freedom: 3x8=24</t>
  </si>
  <si>
    <t>H0 is rejected if chi^2 &gt; 33,20 (with 90% significance)</t>
  </si>
  <si>
    <t>comparing non-native with German in Stuttgart only:</t>
  </si>
  <si>
    <t>all teams with work experience: 2a, 2b, 2c, 1g, 1j, 2g, 2i</t>
  </si>
  <si>
    <t>comparing within Technique 2 (Stuttgart)</t>
  </si>
  <si>
    <t>comparing among all teams (all)</t>
  </si>
  <si>
    <t>all teams without work experience: 2d, 2e, 1h, 1i, 2h, 2j, 1a-1f</t>
  </si>
  <si>
    <t>Did teams with work experience find significantly more delighters than teams without?</t>
  </si>
  <si>
    <t>teams with work experience: 2a, 2b, 2c, 1g, 1j, 2g, 2i</t>
  </si>
  <si>
    <t>teams without work experience: 2d, 2e, 1h, 1i, 2h, 2j, 1a-1f</t>
  </si>
  <si>
    <t>a</t>
  </si>
  <si>
    <t>c</t>
  </si>
  <si>
    <t>e</t>
  </si>
  <si>
    <t>j</t>
  </si>
  <si>
    <t>f/g</t>
  </si>
  <si>
    <t>g/h</t>
  </si>
  <si>
    <t>h/i</t>
  </si>
  <si>
    <t>i/j</t>
  </si>
  <si>
    <t>Did teams in Experiment 2 find significantly more delighters than teams in Experiment 1?</t>
  </si>
  <si>
    <t>Experiment 1</t>
  </si>
  <si>
    <t>Experiment 2</t>
  </si>
  <si>
    <t>average per team</t>
  </si>
  <si>
    <t>only Experiment 1</t>
  </si>
  <si>
    <t>nb of unique requirements</t>
  </si>
  <si>
    <t>nb of doublets</t>
  </si>
  <si>
    <t>language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</si>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</sst>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1" xfId="0" applyBorder="1"/>
    <xf numFmtId="0" fontId="0" fillId="0" borderId="0" xfId="0" applyFill="1" applyBorder="1"/>
    <xf numFmtId="0" fontId="0" fillId="0" borderId="2" xfId="0" applyBorder="1"/>
    <xf numFmtId="0" fontId="0" fillId="0" borderId="0" xfId="0" applyAlignment="1">
      <alignment horizontal="right"/>
    </xf>
    <xf numFmtId="0" fontId="0" fillId="3" borderId="0" xfId="0" applyFill="1"/>
    <xf numFmtId="0" fontId="0" fillId="0" borderId="0" xfId="0" applyFill="1"/>
    <xf numFmtId="0" fontId="5" fillId="0" borderId="0" xfId="0" applyFont="1"/>
    <xf numFmtId="0" fontId="6" fillId="0" borderId="0" xfId="1" applyAlignment="1">
      <alignment vertical="center"/>
    </xf>
    <xf numFmtId="0" fontId="0" fillId="4" borderId="0" xfId="0" applyFill="1"/>
    <xf numFmtId="0" fontId="0" fillId="5" borderId="0" xfId="0" applyFill="1"/>
    <xf numFmtId="0" fontId="5" fillId="0" borderId="0" xfId="0" applyFont="1" applyFill="1"/>
  </cellXfs>
  <cellStyles count="2">
    <cellStyle name="Link" xfId="1" builtinId="8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powerandsamplesize.com/Calculators/" TargetMode="External"/><Relationship Id="rId1" Type="http://schemas.openxmlformats.org/officeDocument/2006/relationships/hyperlink" Target="http://clincalc.com/stats/Power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workbookViewId="0">
      <selection activeCell="C66" sqref="C66"/>
    </sheetView>
  </sheetViews>
  <sheetFormatPr baseColWidth="10" defaultRowHeight="15" x14ac:dyDescent="0.25"/>
  <cols>
    <col min="3" max="3" width="15.140625" customWidth="1"/>
    <col min="4" max="4" width="14.42578125" customWidth="1"/>
    <col min="5" max="5" width="13.42578125" customWidth="1"/>
  </cols>
  <sheetData>
    <row r="1" spans="1:6" ht="45" x14ac:dyDescent="0.25">
      <c r="C1" s="1" t="s">
        <v>2</v>
      </c>
      <c r="D1" s="1" t="s">
        <v>17</v>
      </c>
      <c r="E1" s="1" t="s">
        <v>20</v>
      </c>
    </row>
    <row r="3" spans="1:6" x14ac:dyDescent="0.25">
      <c r="A3" t="s">
        <v>0</v>
      </c>
      <c r="B3" t="s">
        <v>1</v>
      </c>
      <c r="C3">
        <v>10</v>
      </c>
      <c r="D3">
        <f t="shared" ref="D3:D12" si="0">C3+C13+C23+C33</f>
        <v>23</v>
      </c>
      <c r="E3">
        <f>AVERAGE(C3:C8)</f>
        <v>8.8333333333333339</v>
      </c>
      <c r="F3" t="s">
        <v>719</v>
      </c>
    </row>
    <row r="4" spans="1:6" x14ac:dyDescent="0.25">
      <c r="A4" t="s">
        <v>3</v>
      </c>
      <c r="B4" t="s">
        <v>1</v>
      </c>
      <c r="C4">
        <v>11</v>
      </c>
      <c r="D4">
        <f t="shared" si="0"/>
        <v>25</v>
      </c>
      <c r="E4">
        <f>AVERAGE(C9:C12)</f>
        <v>13.25</v>
      </c>
      <c r="F4" t="s">
        <v>720</v>
      </c>
    </row>
    <row r="5" spans="1:6" x14ac:dyDescent="0.25">
      <c r="A5" t="s">
        <v>4</v>
      </c>
      <c r="B5" t="s">
        <v>1</v>
      </c>
      <c r="C5">
        <v>9</v>
      </c>
      <c r="D5">
        <f t="shared" si="0"/>
        <v>28</v>
      </c>
      <c r="E5">
        <f>AVERAGE(C3:C12)</f>
        <v>10.6</v>
      </c>
      <c r="F5" t="s">
        <v>721</v>
      </c>
    </row>
    <row r="6" spans="1:6" x14ac:dyDescent="0.25">
      <c r="A6" t="s">
        <v>5</v>
      </c>
      <c r="B6" t="s">
        <v>1</v>
      </c>
      <c r="C6">
        <v>6</v>
      </c>
      <c r="D6">
        <f t="shared" si="0"/>
        <v>20</v>
      </c>
    </row>
    <row r="7" spans="1:6" x14ac:dyDescent="0.25">
      <c r="A7" t="s">
        <v>6</v>
      </c>
      <c r="B7" t="s">
        <v>1</v>
      </c>
      <c r="C7">
        <v>12</v>
      </c>
      <c r="D7">
        <f t="shared" si="0"/>
        <v>33</v>
      </c>
    </row>
    <row r="8" spans="1:6" x14ac:dyDescent="0.25">
      <c r="A8" t="s">
        <v>7</v>
      </c>
      <c r="B8" t="s">
        <v>1</v>
      </c>
      <c r="C8">
        <v>5</v>
      </c>
      <c r="D8">
        <f t="shared" si="0"/>
        <v>22</v>
      </c>
    </row>
    <row r="9" spans="1:6" x14ac:dyDescent="0.25">
      <c r="A9" s="12" t="s">
        <v>446</v>
      </c>
      <c r="B9" t="s">
        <v>1</v>
      </c>
      <c r="C9">
        <v>31</v>
      </c>
      <c r="D9">
        <f t="shared" si="0"/>
        <v>64</v>
      </c>
    </row>
    <row r="10" spans="1:6" x14ac:dyDescent="0.25">
      <c r="A10" s="12" t="s">
        <v>513</v>
      </c>
      <c r="B10" t="s">
        <v>1</v>
      </c>
      <c r="C10">
        <v>6</v>
      </c>
      <c r="D10">
        <f t="shared" si="0"/>
        <v>19</v>
      </c>
    </row>
    <row r="11" spans="1:6" x14ac:dyDescent="0.25">
      <c r="A11" s="12" t="s">
        <v>531</v>
      </c>
      <c r="B11" t="s">
        <v>1</v>
      </c>
      <c r="C11">
        <v>7</v>
      </c>
      <c r="D11">
        <f t="shared" si="0"/>
        <v>28</v>
      </c>
    </row>
    <row r="12" spans="1:6" x14ac:dyDescent="0.25">
      <c r="A12" s="12" t="s">
        <v>557</v>
      </c>
      <c r="B12" t="s">
        <v>1</v>
      </c>
      <c r="C12">
        <v>9</v>
      </c>
      <c r="D12">
        <f t="shared" si="0"/>
        <v>40</v>
      </c>
    </row>
    <row r="13" spans="1:6" x14ac:dyDescent="0.25">
      <c r="A13" t="s">
        <v>9</v>
      </c>
      <c r="B13" s="2" t="s">
        <v>8</v>
      </c>
      <c r="C13">
        <v>9</v>
      </c>
      <c r="E13" s="2">
        <f>AVERAGE(C13:C18)</f>
        <v>7.5</v>
      </c>
      <c r="F13" t="s">
        <v>719</v>
      </c>
    </row>
    <row r="14" spans="1:6" x14ac:dyDescent="0.25">
      <c r="A14" t="s">
        <v>3</v>
      </c>
      <c r="B14" s="2" t="s">
        <v>8</v>
      </c>
      <c r="C14">
        <v>9</v>
      </c>
      <c r="D14" t="s">
        <v>18</v>
      </c>
      <c r="E14" s="2">
        <f>AVERAGE(C19:C22)</f>
        <v>11</v>
      </c>
      <c r="F14" t="s">
        <v>720</v>
      </c>
    </row>
    <row r="15" spans="1:6" x14ac:dyDescent="0.25">
      <c r="A15" t="s">
        <v>4</v>
      </c>
      <c r="B15" s="2" t="s">
        <v>8</v>
      </c>
      <c r="C15">
        <v>9</v>
      </c>
      <c r="D15">
        <f>AVERAGE(D3:D8)</f>
        <v>25.166666666666668</v>
      </c>
      <c r="E15" s="2">
        <f>AVERAGE(C13:C22)</f>
        <v>8.9</v>
      </c>
      <c r="F15" t="s">
        <v>721</v>
      </c>
    </row>
    <row r="16" spans="1:6" x14ac:dyDescent="0.25">
      <c r="A16" t="s">
        <v>5</v>
      </c>
      <c r="B16" s="2" t="s">
        <v>8</v>
      </c>
      <c r="C16">
        <v>5</v>
      </c>
      <c r="D16">
        <f>AVERAGE(D9:D12)</f>
        <v>37.75</v>
      </c>
      <c r="E16" t="s">
        <v>720</v>
      </c>
    </row>
    <row r="17" spans="1:6" x14ac:dyDescent="0.25">
      <c r="A17" t="s">
        <v>6</v>
      </c>
      <c r="B17" s="2" t="s">
        <v>8</v>
      </c>
      <c r="C17">
        <v>8</v>
      </c>
      <c r="D17">
        <f>AVERAGE(D3:D12)</f>
        <v>30.2</v>
      </c>
      <c r="E17" t="s">
        <v>721</v>
      </c>
    </row>
    <row r="18" spans="1:6" x14ac:dyDescent="0.25">
      <c r="A18" t="s">
        <v>7</v>
      </c>
      <c r="B18" s="2" t="s">
        <v>8</v>
      </c>
      <c r="C18">
        <v>5</v>
      </c>
    </row>
    <row r="19" spans="1:6" x14ac:dyDescent="0.25">
      <c r="A19" s="12" t="s">
        <v>446</v>
      </c>
      <c r="B19" s="2" t="s">
        <v>8</v>
      </c>
      <c r="C19">
        <v>16</v>
      </c>
    </row>
    <row r="20" spans="1:6" x14ac:dyDescent="0.25">
      <c r="A20" s="12" t="s">
        <v>513</v>
      </c>
      <c r="B20" s="2" t="s">
        <v>8</v>
      </c>
      <c r="C20">
        <v>6</v>
      </c>
    </row>
    <row r="21" spans="1:6" x14ac:dyDescent="0.25">
      <c r="A21" s="12" t="s">
        <v>531</v>
      </c>
      <c r="B21" s="2" t="s">
        <v>8</v>
      </c>
      <c r="C21">
        <v>11</v>
      </c>
    </row>
    <row r="22" spans="1:6" x14ac:dyDescent="0.25">
      <c r="A22" s="12" t="s">
        <v>557</v>
      </c>
      <c r="B22" s="2" t="s">
        <v>8</v>
      </c>
      <c r="C22">
        <v>11</v>
      </c>
    </row>
    <row r="23" spans="1:6" x14ac:dyDescent="0.25">
      <c r="A23" t="s">
        <v>9</v>
      </c>
      <c r="B23" t="s">
        <v>10</v>
      </c>
      <c r="C23">
        <v>3</v>
      </c>
      <c r="E23">
        <f>AVERAGE(C23:C28)</f>
        <v>4.833333333333333</v>
      </c>
      <c r="F23" t="s">
        <v>719</v>
      </c>
    </row>
    <row r="24" spans="1:6" x14ac:dyDescent="0.25">
      <c r="A24" t="s">
        <v>3</v>
      </c>
      <c r="B24" t="s">
        <v>10</v>
      </c>
      <c r="C24">
        <v>2</v>
      </c>
      <c r="E24">
        <f>AVERAGE(C29:C32)</f>
        <v>5.5</v>
      </c>
      <c r="F24" t="s">
        <v>720</v>
      </c>
    </row>
    <row r="25" spans="1:6" x14ac:dyDescent="0.25">
      <c r="A25" t="s">
        <v>4</v>
      </c>
      <c r="B25" t="s">
        <v>10</v>
      </c>
      <c r="C25">
        <v>4</v>
      </c>
      <c r="E25">
        <f>AVERAGE(C23:C32)</f>
        <v>5.0999999999999996</v>
      </c>
      <c r="F25" t="s">
        <v>721</v>
      </c>
    </row>
    <row r="26" spans="1:6" x14ac:dyDescent="0.25">
      <c r="A26" t="s">
        <v>5</v>
      </c>
      <c r="B26" t="s">
        <v>10</v>
      </c>
      <c r="C26">
        <v>6</v>
      </c>
    </row>
    <row r="27" spans="1:6" x14ac:dyDescent="0.25">
      <c r="A27" t="s">
        <v>6</v>
      </c>
      <c r="B27" t="s">
        <v>10</v>
      </c>
      <c r="C27">
        <v>8</v>
      </c>
    </row>
    <row r="28" spans="1:6" x14ac:dyDescent="0.25">
      <c r="A28" t="s">
        <v>7</v>
      </c>
      <c r="B28" t="s">
        <v>10</v>
      </c>
      <c r="C28">
        <v>6</v>
      </c>
    </row>
    <row r="29" spans="1:6" x14ac:dyDescent="0.25">
      <c r="A29" s="12" t="s">
        <v>446</v>
      </c>
      <c r="B29" t="s">
        <v>10</v>
      </c>
      <c r="C29">
        <v>3</v>
      </c>
    </row>
    <row r="30" spans="1:6" x14ac:dyDescent="0.25">
      <c r="A30" s="12" t="s">
        <v>513</v>
      </c>
      <c r="B30" t="s">
        <v>10</v>
      </c>
      <c r="C30">
        <v>6</v>
      </c>
    </row>
    <row r="31" spans="1:6" x14ac:dyDescent="0.25">
      <c r="A31" s="12" t="s">
        <v>531</v>
      </c>
      <c r="B31" t="s">
        <v>10</v>
      </c>
      <c r="C31">
        <v>5</v>
      </c>
    </row>
    <row r="32" spans="1:6" x14ac:dyDescent="0.25">
      <c r="A32" s="12" t="s">
        <v>557</v>
      </c>
      <c r="B32" t="s">
        <v>10</v>
      </c>
      <c r="C32">
        <v>8</v>
      </c>
    </row>
    <row r="33" spans="1:6" x14ac:dyDescent="0.25">
      <c r="A33" t="s">
        <v>9</v>
      </c>
      <c r="B33" s="2" t="s">
        <v>11</v>
      </c>
      <c r="C33">
        <v>1</v>
      </c>
      <c r="E33" s="2">
        <f>AVERAGE(C33:C38)</f>
        <v>4</v>
      </c>
      <c r="F33" t="s">
        <v>719</v>
      </c>
    </row>
    <row r="34" spans="1:6" x14ac:dyDescent="0.25">
      <c r="A34" t="s">
        <v>3</v>
      </c>
      <c r="B34" s="2" t="s">
        <v>11</v>
      </c>
      <c r="C34">
        <v>3</v>
      </c>
      <c r="E34" s="2">
        <f>AVERAGE(C39:C42)</f>
        <v>8</v>
      </c>
      <c r="F34" t="s">
        <v>720</v>
      </c>
    </row>
    <row r="35" spans="1:6" x14ac:dyDescent="0.25">
      <c r="A35" t="s">
        <v>4</v>
      </c>
      <c r="B35" s="2" t="s">
        <v>11</v>
      </c>
      <c r="C35">
        <v>6</v>
      </c>
      <c r="E35" s="2">
        <f>AVERAGE(C33:C42)</f>
        <v>5.6</v>
      </c>
      <c r="F35" t="s">
        <v>721</v>
      </c>
    </row>
    <row r="36" spans="1:6" x14ac:dyDescent="0.25">
      <c r="A36" t="s">
        <v>5</v>
      </c>
      <c r="B36" s="2" t="s">
        <v>11</v>
      </c>
      <c r="C36">
        <v>3</v>
      </c>
    </row>
    <row r="37" spans="1:6" x14ac:dyDescent="0.25">
      <c r="A37" t="s">
        <v>6</v>
      </c>
      <c r="B37" s="2" t="s">
        <v>11</v>
      </c>
      <c r="C37">
        <v>5</v>
      </c>
    </row>
    <row r="38" spans="1:6" x14ac:dyDescent="0.25">
      <c r="A38" t="s">
        <v>7</v>
      </c>
      <c r="B38" s="2" t="s">
        <v>11</v>
      </c>
      <c r="C38">
        <v>6</v>
      </c>
    </row>
    <row r="39" spans="1:6" x14ac:dyDescent="0.25">
      <c r="A39" s="12" t="s">
        <v>446</v>
      </c>
      <c r="B39" s="2" t="s">
        <v>11</v>
      </c>
      <c r="C39">
        <v>14</v>
      </c>
    </row>
    <row r="40" spans="1:6" x14ac:dyDescent="0.25">
      <c r="A40" s="12" t="s">
        <v>513</v>
      </c>
      <c r="B40" s="2" t="s">
        <v>11</v>
      </c>
      <c r="C40">
        <v>1</v>
      </c>
    </row>
    <row r="41" spans="1:6" x14ac:dyDescent="0.25">
      <c r="A41" s="12" t="s">
        <v>531</v>
      </c>
      <c r="B41" s="2" t="s">
        <v>11</v>
      </c>
      <c r="C41">
        <v>5</v>
      </c>
    </row>
    <row r="42" spans="1:6" x14ac:dyDescent="0.25">
      <c r="A42" s="12" t="s">
        <v>557</v>
      </c>
      <c r="B42" s="2" t="s">
        <v>11</v>
      </c>
      <c r="C42">
        <v>12</v>
      </c>
    </row>
    <row r="43" spans="1:6" x14ac:dyDescent="0.25">
      <c r="A43" t="s">
        <v>12</v>
      </c>
      <c r="B43" t="s">
        <v>1</v>
      </c>
      <c r="C43">
        <v>13</v>
      </c>
      <c r="D43">
        <f>C43+C52+C61+C70</f>
        <v>24</v>
      </c>
      <c r="E43">
        <f>AVERAGE(C43:C47)</f>
        <v>11.2</v>
      </c>
      <c r="F43" t="s">
        <v>719</v>
      </c>
    </row>
    <row r="44" spans="1:6" x14ac:dyDescent="0.25">
      <c r="A44" t="s">
        <v>13</v>
      </c>
      <c r="B44" t="s">
        <v>1</v>
      </c>
      <c r="C44">
        <v>15</v>
      </c>
      <c r="D44">
        <f t="shared" ref="D44:D50" si="1">C44+C53+C62+C71</f>
        <v>48</v>
      </c>
      <c r="E44">
        <f>AVERAGE(C48:C51)</f>
        <v>11.25</v>
      </c>
      <c r="F44" t="s">
        <v>720</v>
      </c>
    </row>
    <row r="45" spans="1:6" x14ac:dyDescent="0.25">
      <c r="A45" t="s">
        <v>14</v>
      </c>
      <c r="B45" t="s">
        <v>1</v>
      </c>
      <c r="C45">
        <v>11</v>
      </c>
      <c r="D45">
        <f>C45+C54+C63+C72</f>
        <v>17</v>
      </c>
      <c r="E45">
        <f>AVERAGE(C43:C51)</f>
        <v>11.222222222222221</v>
      </c>
      <c r="F45" t="s">
        <v>721</v>
      </c>
    </row>
    <row r="46" spans="1:6" x14ac:dyDescent="0.25">
      <c r="A46" t="s">
        <v>15</v>
      </c>
      <c r="B46" t="s">
        <v>1</v>
      </c>
      <c r="C46">
        <v>9</v>
      </c>
      <c r="D46">
        <f t="shared" si="1"/>
        <v>19</v>
      </c>
    </row>
    <row r="47" spans="1:6" x14ac:dyDescent="0.25">
      <c r="A47" t="s">
        <v>16</v>
      </c>
      <c r="B47" t="s">
        <v>1</v>
      </c>
      <c r="C47">
        <v>8</v>
      </c>
      <c r="D47">
        <f t="shared" si="1"/>
        <v>23</v>
      </c>
    </row>
    <row r="48" spans="1:6" x14ac:dyDescent="0.25">
      <c r="A48" s="12" t="s">
        <v>588</v>
      </c>
      <c r="B48" t="s">
        <v>1</v>
      </c>
      <c r="C48">
        <v>9</v>
      </c>
      <c r="D48">
        <f t="shared" si="1"/>
        <v>33</v>
      </c>
    </row>
    <row r="49" spans="1:6" x14ac:dyDescent="0.25">
      <c r="A49" s="12" t="s">
        <v>622</v>
      </c>
      <c r="B49" t="s">
        <v>1</v>
      </c>
      <c r="C49">
        <v>6</v>
      </c>
      <c r="D49">
        <f>C49+C58+C67+C76</f>
        <v>25</v>
      </c>
    </row>
    <row r="50" spans="1:6" x14ac:dyDescent="0.25">
      <c r="A50" s="12" t="s">
        <v>642</v>
      </c>
      <c r="B50" t="s">
        <v>1</v>
      </c>
      <c r="C50">
        <v>18</v>
      </c>
      <c r="D50">
        <f t="shared" si="1"/>
        <v>46</v>
      </c>
    </row>
    <row r="51" spans="1:6" x14ac:dyDescent="0.25">
      <c r="A51" s="12" t="s">
        <v>683</v>
      </c>
      <c r="B51" t="s">
        <v>1</v>
      </c>
      <c r="C51">
        <v>12</v>
      </c>
      <c r="D51">
        <f>C51+C60+C69+C78</f>
        <v>43</v>
      </c>
    </row>
    <row r="52" spans="1:6" x14ac:dyDescent="0.25">
      <c r="A52" t="s">
        <v>12</v>
      </c>
      <c r="B52" s="2" t="s">
        <v>8</v>
      </c>
      <c r="C52">
        <v>8</v>
      </c>
      <c r="E52" s="2">
        <f>AVERAGE(C52:C56)</f>
        <v>8.6</v>
      </c>
      <c r="F52" t="s">
        <v>719</v>
      </c>
    </row>
    <row r="53" spans="1:6" x14ac:dyDescent="0.25">
      <c r="A53" t="s">
        <v>13</v>
      </c>
      <c r="B53" s="2" t="s">
        <v>8</v>
      </c>
      <c r="C53">
        <v>16</v>
      </c>
      <c r="D53" t="s">
        <v>19</v>
      </c>
      <c r="E53" s="2">
        <f>AVERAGE(C57:C60)</f>
        <v>12</v>
      </c>
      <c r="F53" t="s">
        <v>720</v>
      </c>
    </row>
    <row r="54" spans="1:6" x14ac:dyDescent="0.25">
      <c r="A54" t="s">
        <v>14</v>
      </c>
      <c r="B54" s="2" t="s">
        <v>8</v>
      </c>
      <c r="C54">
        <v>6</v>
      </c>
      <c r="D54">
        <f>AVERAGE(D43:D47)</f>
        <v>26.2</v>
      </c>
      <c r="E54" s="2">
        <f>AVERAGE(C57:C60)</f>
        <v>12</v>
      </c>
      <c r="F54" t="s">
        <v>721</v>
      </c>
    </row>
    <row r="55" spans="1:6" x14ac:dyDescent="0.25">
      <c r="A55" t="s">
        <v>15</v>
      </c>
      <c r="B55" s="2" t="s">
        <v>8</v>
      </c>
      <c r="C55">
        <v>6</v>
      </c>
      <c r="D55">
        <f>AVERAGE(D48:D51)</f>
        <v>36.75</v>
      </c>
      <c r="E55" t="s">
        <v>720</v>
      </c>
    </row>
    <row r="56" spans="1:6" x14ac:dyDescent="0.25">
      <c r="A56" t="s">
        <v>16</v>
      </c>
      <c r="B56" s="2" t="s">
        <v>8</v>
      </c>
      <c r="C56">
        <v>7</v>
      </c>
      <c r="D56">
        <f>AVERAGE(D43:D51)</f>
        <v>30.888888888888889</v>
      </c>
      <c r="E56" t="s">
        <v>721</v>
      </c>
    </row>
    <row r="57" spans="1:6" x14ac:dyDescent="0.25">
      <c r="A57" s="12" t="s">
        <v>588</v>
      </c>
      <c r="B57" s="2" t="s">
        <v>8</v>
      </c>
      <c r="C57">
        <v>11</v>
      </c>
    </row>
    <row r="58" spans="1:6" x14ac:dyDescent="0.25">
      <c r="A58" s="12" t="s">
        <v>622</v>
      </c>
      <c r="B58" s="2" t="s">
        <v>8</v>
      </c>
      <c r="C58">
        <v>9</v>
      </c>
    </row>
    <row r="59" spans="1:6" x14ac:dyDescent="0.25">
      <c r="A59" s="12" t="s">
        <v>642</v>
      </c>
      <c r="B59" s="2" t="s">
        <v>8</v>
      </c>
      <c r="C59">
        <v>16</v>
      </c>
    </row>
    <row r="60" spans="1:6" x14ac:dyDescent="0.25">
      <c r="A60" s="12" t="s">
        <v>683</v>
      </c>
      <c r="B60" s="2" t="s">
        <v>8</v>
      </c>
      <c r="C60">
        <v>12</v>
      </c>
    </row>
    <row r="61" spans="1:6" x14ac:dyDescent="0.25">
      <c r="A61" t="s">
        <v>12</v>
      </c>
      <c r="B61" t="s">
        <v>10</v>
      </c>
      <c r="C61">
        <v>1</v>
      </c>
      <c r="E61">
        <f>AVERAGE(C61:C65)</f>
        <v>2.8</v>
      </c>
      <c r="F61" t="s">
        <v>719</v>
      </c>
    </row>
    <row r="62" spans="1:6" x14ac:dyDescent="0.25">
      <c r="A62" t="s">
        <v>13</v>
      </c>
      <c r="B62" t="s">
        <v>10</v>
      </c>
      <c r="C62">
        <v>9</v>
      </c>
      <c r="E62">
        <f>AVERAGE(C66:C69)</f>
        <v>5.75</v>
      </c>
      <c r="F62" t="s">
        <v>720</v>
      </c>
    </row>
    <row r="63" spans="1:6" x14ac:dyDescent="0.25">
      <c r="A63" t="s">
        <v>14</v>
      </c>
      <c r="B63" t="s">
        <v>10</v>
      </c>
      <c r="C63">
        <v>0</v>
      </c>
      <c r="E63">
        <f>AVERAGE(C61:C69)</f>
        <v>4.1111111111111107</v>
      </c>
      <c r="F63" t="s">
        <v>721</v>
      </c>
    </row>
    <row r="64" spans="1:6" x14ac:dyDescent="0.25">
      <c r="A64" t="s">
        <v>15</v>
      </c>
      <c r="B64" t="s">
        <v>10</v>
      </c>
      <c r="C64">
        <v>3</v>
      </c>
    </row>
    <row r="65" spans="1:6" x14ac:dyDescent="0.25">
      <c r="A65" t="s">
        <v>16</v>
      </c>
      <c r="B65" t="s">
        <v>10</v>
      </c>
      <c r="C65">
        <v>1</v>
      </c>
    </row>
    <row r="66" spans="1:6" x14ac:dyDescent="0.25">
      <c r="A66" s="12" t="s">
        <v>588</v>
      </c>
      <c r="B66" t="s">
        <v>10</v>
      </c>
      <c r="C66">
        <v>6</v>
      </c>
    </row>
    <row r="67" spans="1:6" x14ac:dyDescent="0.25">
      <c r="A67" s="12" t="s">
        <v>622</v>
      </c>
      <c r="B67" t="s">
        <v>10</v>
      </c>
      <c r="C67">
        <v>5</v>
      </c>
    </row>
    <row r="68" spans="1:6" x14ac:dyDescent="0.25">
      <c r="A68" s="12" t="s">
        <v>642</v>
      </c>
      <c r="B68" t="s">
        <v>10</v>
      </c>
      <c r="C68">
        <v>6</v>
      </c>
    </row>
    <row r="69" spans="1:6" x14ac:dyDescent="0.25">
      <c r="A69" s="12" t="s">
        <v>683</v>
      </c>
      <c r="B69" t="s">
        <v>10</v>
      </c>
      <c r="C69">
        <v>6</v>
      </c>
    </row>
    <row r="70" spans="1:6" x14ac:dyDescent="0.25">
      <c r="A70" t="s">
        <v>12</v>
      </c>
      <c r="B70" s="2" t="s">
        <v>11</v>
      </c>
      <c r="C70">
        <v>2</v>
      </c>
      <c r="E70" s="2">
        <f>AVERAGE(C70:C74)</f>
        <v>3.6</v>
      </c>
      <c r="F70" t="s">
        <v>719</v>
      </c>
    </row>
    <row r="71" spans="1:6" x14ac:dyDescent="0.25">
      <c r="A71" t="s">
        <v>13</v>
      </c>
      <c r="B71" s="2" t="s">
        <v>11</v>
      </c>
      <c r="C71">
        <v>8</v>
      </c>
      <c r="E71" s="2">
        <f>AVERAGE(C75:C78)</f>
        <v>7.75</v>
      </c>
      <c r="F71" t="s">
        <v>720</v>
      </c>
    </row>
    <row r="72" spans="1:6" x14ac:dyDescent="0.25">
      <c r="A72" t="s">
        <v>14</v>
      </c>
      <c r="B72" s="2" t="s">
        <v>11</v>
      </c>
      <c r="C72">
        <v>0</v>
      </c>
      <c r="E72" s="2">
        <f>AVERAGE(C70:C78)</f>
        <v>5.4444444444444446</v>
      </c>
      <c r="F72" t="s">
        <v>721</v>
      </c>
    </row>
    <row r="73" spans="1:6" x14ac:dyDescent="0.25">
      <c r="A73" t="s">
        <v>15</v>
      </c>
      <c r="B73" s="2" t="s">
        <v>11</v>
      </c>
      <c r="C73">
        <v>1</v>
      </c>
    </row>
    <row r="74" spans="1:6" x14ac:dyDescent="0.25">
      <c r="A74" t="s">
        <v>16</v>
      </c>
      <c r="B74" s="2" t="s">
        <v>11</v>
      </c>
      <c r="C74">
        <v>7</v>
      </c>
    </row>
    <row r="75" spans="1:6" x14ac:dyDescent="0.25">
      <c r="A75" s="12" t="s">
        <v>588</v>
      </c>
      <c r="B75" s="2" t="s">
        <v>11</v>
      </c>
      <c r="C75">
        <v>7</v>
      </c>
    </row>
    <row r="76" spans="1:6" x14ac:dyDescent="0.25">
      <c r="A76" s="12" t="s">
        <v>622</v>
      </c>
      <c r="B76" s="2" t="s">
        <v>11</v>
      </c>
      <c r="C76">
        <v>5</v>
      </c>
    </row>
    <row r="77" spans="1:6" x14ac:dyDescent="0.25">
      <c r="A77" s="12" t="s">
        <v>642</v>
      </c>
      <c r="B77" s="2" t="s">
        <v>11</v>
      </c>
      <c r="C77">
        <v>6</v>
      </c>
    </row>
    <row r="78" spans="1:6" x14ac:dyDescent="0.25">
      <c r="A78" s="12" t="s">
        <v>683</v>
      </c>
      <c r="B78" s="2" t="s">
        <v>11</v>
      </c>
      <c r="C78">
        <v>13</v>
      </c>
    </row>
  </sheetData>
  <conditionalFormatting sqref="A57:A60">
    <cfRule type="duplicateValues" dxfId="2" priority="3"/>
  </conditionalFormatting>
  <conditionalFormatting sqref="A66:A69">
    <cfRule type="duplicateValues" dxfId="1" priority="2"/>
  </conditionalFormatting>
  <conditionalFormatting sqref="A75:A78">
    <cfRule type="duplicateValues" dxfId="0" priority="1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98"/>
  <sheetViews>
    <sheetView workbookViewId="0">
      <selection activeCell="K589" sqref="K589"/>
    </sheetView>
  </sheetViews>
  <sheetFormatPr baseColWidth="10" defaultRowHeight="15" x14ac:dyDescent="0.25"/>
  <cols>
    <col min="3" max="3" width="40" customWidth="1"/>
    <col min="4" max="5" width="14.42578125" customWidth="1"/>
    <col min="6" max="10" width="11.42578125" customWidth="1"/>
  </cols>
  <sheetData>
    <row r="1" spans="1:11" x14ac:dyDescent="0.25">
      <c r="C1" s="1" t="s">
        <v>43</v>
      </c>
      <c r="D1" s="1" t="s">
        <v>228</v>
      </c>
      <c r="E1" s="1" t="s">
        <v>229</v>
      </c>
      <c r="F1" t="s">
        <v>220</v>
      </c>
      <c r="G1" t="s">
        <v>221</v>
      </c>
      <c r="H1" t="s">
        <v>381</v>
      </c>
      <c r="I1" t="s">
        <v>383</v>
      </c>
      <c r="J1" t="s">
        <v>382</v>
      </c>
      <c r="K1" t="s">
        <v>382</v>
      </c>
    </row>
    <row r="3" spans="1:11" x14ac:dyDescent="0.25">
      <c r="A3" t="s">
        <v>0</v>
      </c>
      <c r="B3" t="s">
        <v>1</v>
      </c>
      <c r="C3" t="s">
        <v>44</v>
      </c>
      <c r="D3">
        <v>197</v>
      </c>
      <c r="E3">
        <v>0</v>
      </c>
      <c r="F3">
        <v>1</v>
      </c>
      <c r="H3">
        <v>2</v>
      </c>
      <c r="I3">
        <v>2</v>
      </c>
      <c r="J3" t="s">
        <v>385</v>
      </c>
      <c r="K3" t="s">
        <v>385</v>
      </c>
    </row>
    <row r="4" spans="1:11" x14ac:dyDescent="0.25">
      <c r="C4" t="s">
        <v>45</v>
      </c>
      <c r="D4">
        <v>73</v>
      </c>
      <c r="E4">
        <v>6</v>
      </c>
      <c r="F4">
        <v>1</v>
      </c>
      <c r="H4">
        <v>3</v>
      </c>
      <c r="K4" t="s">
        <v>385</v>
      </c>
    </row>
    <row r="5" spans="1:11" x14ac:dyDescent="0.25">
      <c r="C5" t="s">
        <v>46</v>
      </c>
      <c r="D5">
        <v>17</v>
      </c>
      <c r="E5">
        <v>196</v>
      </c>
      <c r="F5">
        <v>1</v>
      </c>
      <c r="H5">
        <v>1</v>
      </c>
      <c r="K5" t="s">
        <v>385</v>
      </c>
    </row>
    <row r="6" spans="1:11" x14ac:dyDescent="0.25">
      <c r="C6" t="s">
        <v>282</v>
      </c>
      <c r="D6" s="6" t="s">
        <v>284</v>
      </c>
      <c r="E6">
        <v>0</v>
      </c>
      <c r="F6">
        <v>1</v>
      </c>
      <c r="H6">
        <v>1</v>
      </c>
      <c r="I6">
        <v>1</v>
      </c>
      <c r="J6" t="s">
        <v>385</v>
      </c>
      <c r="K6" t="s">
        <v>385</v>
      </c>
    </row>
    <row r="7" spans="1:11" x14ac:dyDescent="0.25">
      <c r="C7" t="s">
        <v>283</v>
      </c>
      <c r="D7" s="6" t="s">
        <v>285</v>
      </c>
      <c r="E7">
        <v>196</v>
      </c>
      <c r="F7">
        <v>1</v>
      </c>
      <c r="H7">
        <v>1</v>
      </c>
      <c r="K7" t="s">
        <v>385</v>
      </c>
    </row>
    <row r="8" spans="1:11" x14ac:dyDescent="0.25">
      <c r="C8" t="s">
        <v>287</v>
      </c>
      <c r="D8" s="6">
        <v>104</v>
      </c>
      <c r="E8">
        <v>106</v>
      </c>
      <c r="F8">
        <v>1</v>
      </c>
      <c r="H8">
        <v>1</v>
      </c>
      <c r="K8" t="s">
        <v>384</v>
      </c>
    </row>
    <row r="9" spans="1:11" x14ac:dyDescent="0.25">
      <c r="C9" t="s">
        <v>286</v>
      </c>
      <c r="D9" s="6" t="s">
        <v>288</v>
      </c>
      <c r="E9">
        <v>0</v>
      </c>
      <c r="F9">
        <v>1</v>
      </c>
      <c r="H9">
        <v>1</v>
      </c>
      <c r="I9">
        <v>1</v>
      </c>
      <c r="J9" t="s">
        <v>384</v>
      </c>
      <c r="K9" t="s">
        <v>384</v>
      </c>
    </row>
    <row r="10" spans="1:11" x14ac:dyDescent="0.25">
      <c r="C10" t="s">
        <v>47</v>
      </c>
      <c r="D10">
        <v>116</v>
      </c>
      <c r="E10">
        <v>0</v>
      </c>
      <c r="F10">
        <v>1</v>
      </c>
      <c r="H10">
        <v>3</v>
      </c>
      <c r="I10">
        <v>3</v>
      </c>
      <c r="J10" t="s">
        <v>384</v>
      </c>
      <c r="K10" t="s">
        <v>384</v>
      </c>
    </row>
    <row r="11" spans="1:11" x14ac:dyDescent="0.25">
      <c r="C11" t="s">
        <v>233</v>
      </c>
      <c r="D11">
        <v>220</v>
      </c>
      <c r="E11">
        <v>445</v>
      </c>
      <c r="F11">
        <v>1</v>
      </c>
      <c r="H11">
        <v>3</v>
      </c>
      <c r="K11" t="s">
        <v>386</v>
      </c>
    </row>
    <row r="12" spans="1:11" x14ac:dyDescent="0.25">
      <c r="C12" t="s">
        <v>234</v>
      </c>
      <c r="D12" s="6" t="s">
        <v>235</v>
      </c>
      <c r="E12">
        <v>123</v>
      </c>
      <c r="F12">
        <v>1</v>
      </c>
      <c r="H12">
        <v>3</v>
      </c>
      <c r="K12" t="s">
        <v>386</v>
      </c>
    </row>
    <row r="13" spans="1:11" x14ac:dyDescent="0.25">
      <c r="A13" t="s">
        <v>3</v>
      </c>
      <c r="B13" t="s">
        <v>1</v>
      </c>
      <c r="C13" t="s">
        <v>368</v>
      </c>
      <c r="D13">
        <v>51</v>
      </c>
      <c r="E13">
        <v>178</v>
      </c>
      <c r="F13">
        <v>1</v>
      </c>
      <c r="H13">
        <v>3</v>
      </c>
      <c r="K13" t="s">
        <v>385</v>
      </c>
    </row>
    <row r="14" spans="1:11" x14ac:dyDescent="0.25">
      <c r="C14" t="s">
        <v>289</v>
      </c>
      <c r="D14" s="6" t="s">
        <v>291</v>
      </c>
      <c r="E14" s="6" t="s">
        <v>364</v>
      </c>
      <c r="F14">
        <v>1</v>
      </c>
      <c r="H14">
        <v>3</v>
      </c>
      <c r="K14" t="s">
        <v>385</v>
      </c>
    </row>
    <row r="15" spans="1:11" x14ac:dyDescent="0.25">
      <c r="C15" t="s">
        <v>290</v>
      </c>
      <c r="D15" s="6" t="s">
        <v>292</v>
      </c>
      <c r="E15">
        <v>111</v>
      </c>
      <c r="F15">
        <v>1</v>
      </c>
      <c r="H15">
        <v>3</v>
      </c>
      <c r="K15" t="s">
        <v>385</v>
      </c>
    </row>
    <row r="16" spans="1:11" x14ac:dyDescent="0.25">
      <c r="C16" t="s">
        <v>48</v>
      </c>
      <c r="D16">
        <v>140</v>
      </c>
      <c r="E16" s="6" t="s">
        <v>363</v>
      </c>
      <c r="F16">
        <v>1</v>
      </c>
      <c r="H16">
        <v>3</v>
      </c>
      <c r="K16" t="s">
        <v>385</v>
      </c>
    </row>
    <row r="17" spans="1:11" x14ac:dyDescent="0.25">
      <c r="C17" t="s">
        <v>49</v>
      </c>
      <c r="D17">
        <v>205</v>
      </c>
      <c r="E17">
        <v>2</v>
      </c>
      <c r="F17">
        <v>1</v>
      </c>
      <c r="H17">
        <v>3</v>
      </c>
      <c r="K17" t="s">
        <v>385</v>
      </c>
    </row>
    <row r="18" spans="1:11" x14ac:dyDescent="0.25">
      <c r="C18" t="s">
        <v>50</v>
      </c>
      <c r="D18">
        <v>232</v>
      </c>
      <c r="E18">
        <v>177</v>
      </c>
      <c r="G18">
        <v>1</v>
      </c>
      <c r="H18">
        <v>3</v>
      </c>
      <c r="K18" t="s">
        <v>385</v>
      </c>
    </row>
    <row r="19" spans="1:11" x14ac:dyDescent="0.25">
      <c r="C19" t="s">
        <v>51</v>
      </c>
      <c r="D19">
        <v>208</v>
      </c>
      <c r="E19">
        <v>0</v>
      </c>
      <c r="F19">
        <v>1</v>
      </c>
      <c r="H19">
        <v>3</v>
      </c>
      <c r="I19">
        <v>3</v>
      </c>
      <c r="J19" t="s">
        <v>385</v>
      </c>
      <c r="K19" t="s">
        <v>385</v>
      </c>
    </row>
    <row r="20" spans="1:11" x14ac:dyDescent="0.25">
      <c r="C20" t="s">
        <v>52</v>
      </c>
      <c r="D20">
        <v>6</v>
      </c>
      <c r="E20">
        <v>5</v>
      </c>
      <c r="F20">
        <v>1</v>
      </c>
      <c r="H20">
        <v>2</v>
      </c>
      <c r="K20" t="s">
        <v>385</v>
      </c>
    </row>
    <row r="21" spans="1:11" x14ac:dyDescent="0.25">
      <c r="C21" t="s">
        <v>53</v>
      </c>
      <c r="D21">
        <v>231</v>
      </c>
      <c r="E21">
        <v>0</v>
      </c>
      <c r="F21">
        <v>1</v>
      </c>
      <c r="H21">
        <v>3</v>
      </c>
      <c r="I21">
        <v>3</v>
      </c>
      <c r="J21" t="s">
        <v>386</v>
      </c>
      <c r="K21" t="s">
        <v>386</v>
      </c>
    </row>
    <row r="22" spans="1:11" x14ac:dyDescent="0.25">
      <c r="C22" t="s">
        <v>294</v>
      </c>
      <c r="D22">
        <v>163</v>
      </c>
      <c r="E22">
        <v>0</v>
      </c>
      <c r="F22">
        <v>1</v>
      </c>
      <c r="H22">
        <v>3</v>
      </c>
      <c r="I22">
        <v>3</v>
      </c>
      <c r="J22" t="s">
        <v>386</v>
      </c>
      <c r="K22" t="s">
        <v>386</v>
      </c>
    </row>
    <row r="23" spans="1:11" x14ac:dyDescent="0.25">
      <c r="C23" t="s">
        <v>293</v>
      </c>
      <c r="D23" s="6" t="s">
        <v>295</v>
      </c>
      <c r="E23">
        <v>0</v>
      </c>
      <c r="F23">
        <v>1</v>
      </c>
      <c r="H23">
        <v>3</v>
      </c>
      <c r="I23">
        <v>3</v>
      </c>
      <c r="J23" t="s">
        <v>386</v>
      </c>
      <c r="K23" t="s">
        <v>386</v>
      </c>
    </row>
    <row r="24" spans="1:11" x14ac:dyDescent="0.25">
      <c r="A24" t="s">
        <v>4</v>
      </c>
      <c r="B24" t="s">
        <v>1</v>
      </c>
      <c r="C24" t="s">
        <v>296</v>
      </c>
      <c r="D24">
        <v>97</v>
      </c>
      <c r="E24">
        <v>19</v>
      </c>
      <c r="G24">
        <v>1</v>
      </c>
      <c r="H24">
        <v>3</v>
      </c>
      <c r="K24" t="s">
        <v>384</v>
      </c>
    </row>
    <row r="25" spans="1:11" x14ac:dyDescent="0.25">
      <c r="C25" t="s">
        <v>297</v>
      </c>
      <c r="D25" s="6" t="s">
        <v>299</v>
      </c>
      <c r="E25">
        <v>59</v>
      </c>
      <c r="G25">
        <v>1</v>
      </c>
      <c r="H25">
        <v>3</v>
      </c>
      <c r="K25" t="s">
        <v>385</v>
      </c>
    </row>
    <row r="26" spans="1:11" x14ac:dyDescent="0.25">
      <c r="C26" t="s">
        <v>298</v>
      </c>
      <c r="D26" s="6" t="s">
        <v>300</v>
      </c>
      <c r="E26">
        <v>210</v>
      </c>
      <c r="G26">
        <v>1</v>
      </c>
      <c r="H26">
        <v>3</v>
      </c>
      <c r="K26" t="s">
        <v>384</v>
      </c>
    </row>
    <row r="27" spans="1:11" x14ac:dyDescent="0.25">
      <c r="C27" t="s">
        <v>54</v>
      </c>
      <c r="D27">
        <v>33</v>
      </c>
      <c r="E27">
        <v>31</v>
      </c>
      <c r="F27">
        <v>1</v>
      </c>
      <c r="H27">
        <v>3</v>
      </c>
      <c r="K27" t="s">
        <v>385</v>
      </c>
    </row>
    <row r="28" spans="1:11" x14ac:dyDescent="0.25">
      <c r="C28" t="s">
        <v>55</v>
      </c>
      <c r="D28">
        <v>42</v>
      </c>
      <c r="E28">
        <v>7</v>
      </c>
      <c r="G28">
        <v>1</v>
      </c>
      <c r="H28">
        <v>3</v>
      </c>
      <c r="K28" t="s">
        <v>384</v>
      </c>
    </row>
    <row r="29" spans="1:11" x14ac:dyDescent="0.25">
      <c r="C29" t="s">
        <v>56</v>
      </c>
      <c r="D29">
        <v>112</v>
      </c>
      <c r="E29">
        <v>0</v>
      </c>
      <c r="G29">
        <v>1</v>
      </c>
      <c r="H29">
        <v>3</v>
      </c>
      <c r="I29">
        <v>3</v>
      </c>
      <c r="J29" t="s">
        <v>384</v>
      </c>
      <c r="K29" t="s">
        <v>384</v>
      </c>
    </row>
    <row r="30" spans="1:11" x14ac:dyDescent="0.25">
      <c r="C30" t="s">
        <v>57</v>
      </c>
      <c r="D30">
        <v>135</v>
      </c>
      <c r="E30">
        <v>0</v>
      </c>
      <c r="G30">
        <v>1</v>
      </c>
      <c r="H30">
        <v>3</v>
      </c>
      <c r="I30">
        <v>3</v>
      </c>
      <c r="J30" t="s">
        <v>385</v>
      </c>
      <c r="K30" t="s">
        <v>385</v>
      </c>
    </row>
    <row r="31" spans="1:11" x14ac:dyDescent="0.25">
      <c r="C31" t="s">
        <v>58</v>
      </c>
      <c r="D31">
        <v>177</v>
      </c>
      <c r="E31">
        <v>0</v>
      </c>
      <c r="G31">
        <v>1</v>
      </c>
      <c r="H31">
        <v>3</v>
      </c>
      <c r="I31">
        <v>3</v>
      </c>
      <c r="J31" t="s">
        <v>385</v>
      </c>
      <c r="K31" t="s">
        <v>385</v>
      </c>
    </row>
    <row r="32" spans="1:11" x14ac:dyDescent="0.25">
      <c r="C32" t="s">
        <v>59</v>
      </c>
      <c r="D32">
        <v>92</v>
      </c>
      <c r="E32">
        <v>0</v>
      </c>
      <c r="F32">
        <v>1</v>
      </c>
      <c r="H32">
        <v>3</v>
      </c>
      <c r="I32">
        <v>3</v>
      </c>
      <c r="J32" t="s">
        <v>384</v>
      </c>
      <c r="K32" t="s">
        <v>384</v>
      </c>
    </row>
    <row r="33" spans="1:11" x14ac:dyDescent="0.25">
      <c r="A33" t="s">
        <v>5</v>
      </c>
      <c r="B33" t="s">
        <v>1</v>
      </c>
      <c r="C33" t="s">
        <v>60</v>
      </c>
      <c r="D33">
        <v>102</v>
      </c>
      <c r="E33">
        <v>173</v>
      </c>
      <c r="G33">
        <v>1</v>
      </c>
      <c r="H33">
        <v>3</v>
      </c>
      <c r="K33" t="s">
        <v>384</v>
      </c>
    </row>
    <row r="34" spans="1:11" x14ac:dyDescent="0.25">
      <c r="C34" t="s">
        <v>61</v>
      </c>
      <c r="D34">
        <v>137</v>
      </c>
      <c r="E34">
        <v>138</v>
      </c>
      <c r="F34">
        <v>1</v>
      </c>
      <c r="H34">
        <v>3</v>
      </c>
      <c r="K34" t="s">
        <v>386</v>
      </c>
    </row>
    <row r="35" spans="1:11" x14ac:dyDescent="0.25">
      <c r="C35" t="s">
        <v>62</v>
      </c>
      <c r="D35">
        <v>162</v>
      </c>
      <c r="E35">
        <v>0</v>
      </c>
      <c r="F35">
        <v>1</v>
      </c>
      <c r="H35">
        <v>1</v>
      </c>
      <c r="I35">
        <v>1</v>
      </c>
      <c r="J35" t="s">
        <v>386</v>
      </c>
      <c r="K35" t="s">
        <v>386</v>
      </c>
    </row>
    <row r="36" spans="1:11" x14ac:dyDescent="0.25">
      <c r="C36" t="s">
        <v>301</v>
      </c>
      <c r="D36">
        <v>217</v>
      </c>
      <c r="E36">
        <v>99</v>
      </c>
      <c r="F36">
        <v>1</v>
      </c>
      <c r="H36">
        <v>1</v>
      </c>
      <c r="K36" t="s">
        <v>386</v>
      </c>
    </row>
    <row r="37" spans="1:11" x14ac:dyDescent="0.25">
      <c r="C37" t="s">
        <v>302</v>
      </c>
      <c r="D37" s="6" t="s">
        <v>303</v>
      </c>
      <c r="E37" s="6" t="s">
        <v>306</v>
      </c>
      <c r="F37">
        <v>1</v>
      </c>
      <c r="H37">
        <v>1</v>
      </c>
      <c r="K37" t="s">
        <v>386</v>
      </c>
    </row>
    <row r="38" spans="1:11" x14ac:dyDescent="0.25">
      <c r="C38" t="s">
        <v>63</v>
      </c>
      <c r="D38">
        <v>87</v>
      </c>
      <c r="E38">
        <v>30</v>
      </c>
      <c r="F38">
        <v>1</v>
      </c>
      <c r="H38">
        <v>1</v>
      </c>
      <c r="K38" t="s">
        <v>386</v>
      </c>
    </row>
    <row r="39" spans="1:11" x14ac:dyDescent="0.25">
      <c r="A39" t="s">
        <v>6</v>
      </c>
      <c r="B39" t="s">
        <v>1</v>
      </c>
      <c r="C39" t="s">
        <v>64</v>
      </c>
      <c r="D39">
        <v>192</v>
      </c>
      <c r="E39">
        <v>197</v>
      </c>
      <c r="F39">
        <v>1</v>
      </c>
      <c r="H39">
        <v>3</v>
      </c>
      <c r="K39" t="s">
        <v>385</v>
      </c>
    </row>
    <row r="40" spans="1:11" x14ac:dyDescent="0.25">
      <c r="C40" t="s">
        <v>65</v>
      </c>
      <c r="D40">
        <v>153</v>
      </c>
      <c r="E40">
        <v>101</v>
      </c>
      <c r="F40">
        <v>1</v>
      </c>
      <c r="H40">
        <v>1</v>
      </c>
      <c r="K40" t="s">
        <v>384</v>
      </c>
    </row>
    <row r="41" spans="1:11" x14ac:dyDescent="0.25">
      <c r="C41" t="s">
        <v>66</v>
      </c>
      <c r="D41">
        <v>186</v>
      </c>
      <c r="E41">
        <v>18</v>
      </c>
      <c r="F41">
        <v>1</v>
      </c>
      <c r="H41">
        <v>3</v>
      </c>
      <c r="K41" t="s">
        <v>385</v>
      </c>
    </row>
    <row r="42" spans="1:11" x14ac:dyDescent="0.25">
      <c r="C42" t="s">
        <v>67</v>
      </c>
      <c r="D42">
        <v>168</v>
      </c>
      <c r="E42">
        <v>0</v>
      </c>
      <c r="F42">
        <v>1</v>
      </c>
      <c r="H42">
        <v>1</v>
      </c>
      <c r="I42">
        <v>1</v>
      </c>
      <c r="J42" t="s">
        <v>386</v>
      </c>
      <c r="K42" t="s">
        <v>386</v>
      </c>
    </row>
    <row r="43" spans="1:11" x14ac:dyDescent="0.25">
      <c r="C43" t="s">
        <v>68</v>
      </c>
      <c r="D43">
        <v>122</v>
      </c>
      <c r="E43">
        <v>135</v>
      </c>
      <c r="G43">
        <v>1</v>
      </c>
      <c r="H43">
        <v>3</v>
      </c>
      <c r="K43" t="s">
        <v>385</v>
      </c>
    </row>
    <row r="44" spans="1:11" x14ac:dyDescent="0.25">
      <c r="C44" t="s">
        <v>69</v>
      </c>
      <c r="D44">
        <v>211</v>
      </c>
      <c r="E44">
        <v>197</v>
      </c>
      <c r="F44">
        <v>1</v>
      </c>
      <c r="H44">
        <v>3</v>
      </c>
      <c r="K44" t="s">
        <v>385</v>
      </c>
    </row>
    <row r="45" spans="1:11" x14ac:dyDescent="0.25">
      <c r="C45" t="s">
        <v>70</v>
      </c>
      <c r="D45">
        <v>5</v>
      </c>
      <c r="E45">
        <v>0</v>
      </c>
      <c r="F45">
        <v>1</v>
      </c>
      <c r="H45">
        <v>3</v>
      </c>
      <c r="I45">
        <v>3</v>
      </c>
      <c r="J45" t="s">
        <v>385</v>
      </c>
      <c r="K45" t="s">
        <v>385</v>
      </c>
    </row>
    <row r="46" spans="1:11" x14ac:dyDescent="0.25">
      <c r="C46" t="s">
        <v>310</v>
      </c>
      <c r="D46">
        <v>118</v>
      </c>
      <c r="E46">
        <v>0</v>
      </c>
      <c r="F46">
        <v>1</v>
      </c>
      <c r="H46">
        <v>2</v>
      </c>
      <c r="I46">
        <v>2</v>
      </c>
      <c r="J46" t="s">
        <v>386</v>
      </c>
      <c r="K46" t="s">
        <v>386</v>
      </c>
    </row>
    <row r="47" spans="1:11" x14ac:dyDescent="0.25">
      <c r="C47" t="s">
        <v>311</v>
      </c>
      <c r="D47" s="6" t="s">
        <v>312</v>
      </c>
      <c r="E47">
        <v>0</v>
      </c>
      <c r="F47">
        <v>1</v>
      </c>
      <c r="H47">
        <v>3</v>
      </c>
      <c r="I47">
        <v>3</v>
      </c>
      <c r="J47" t="s">
        <v>386</v>
      </c>
      <c r="K47" t="s">
        <v>386</v>
      </c>
    </row>
    <row r="48" spans="1:11" x14ac:dyDescent="0.25">
      <c r="C48" t="s">
        <v>71</v>
      </c>
      <c r="D48">
        <v>19</v>
      </c>
      <c r="E48">
        <v>0</v>
      </c>
      <c r="G48">
        <v>1</v>
      </c>
      <c r="H48">
        <v>3</v>
      </c>
      <c r="I48">
        <v>3</v>
      </c>
      <c r="J48" t="s">
        <v>384</v>
      </c>
      <c r="K48" t="s">
        <v>384</v>
      </c>
    </row>
    <row r="49" spans="1:11" x14ac:dyDescent="0.25">
      <c r="C49" t="s">
        <v>72</v>
      </c>
      <c r="D49">
        <v>64</v>
      </c>
      <c r="E49">
        <v>59</v>
      </c>
      <c r="G49">
        <v>1</v>
      </c>
      <c r="H49">
        <v>3</v>
      </c>
      <c r="K49" t="s">
        <v>385</v>
      </c>
    </row>
    <row r="50" spans="1:11" x14ac:dyDescent="0.25">
      <c r="C50" t="s">
        <v>73</v>
      </c>
      <c r="D50">
        <v>207</v>
      </c>
      <c r="E50">
        <v>210</v>
      </c>
      <c r="G50">
        <v>1</v>
      </c>
      <c r="H50">
        <v>3</v>
      </c>
      <c r="K50" t="s">
        <v>384</v>
      </c>
    </row>
    <row r="51" spans="1:11" x14ac:dyDescent="0.25">
      <c r="A51" t="s">
        <v>7</v>
      </c>
      <c r="B51" t="s">
        <v>1</v>
      </c>
      <c r="C51" t="s">
        <v>313</v>
      </c>
      <c r="D51">
        <v>58</v>
      </c>
      <c r="E51">
        <v>210</v>
      </c>
      <c r="G51">
        <v>1</v>
      </c>
      <c r="H51">
        <v>3</v>
      </c>
      <c r="K51" t="s">
        <v>384</v>
      </c>
    </row>
    <row r="52" spans="1:11" x14ac:dyDescent="0.25">
      <c r="C52" t="s">
        <v>314</v>
      </c>
      <c r="D52" s="6" t="s">
        <v>315</v>
      </c>
      <c r="E52">
        <v>19</v>
      </c>
      <c r="G52">
        <v>1</v>
      </c>
      <c r="H52">
        <v>3</v>
      </c>
      <c r="K52" t="s">
        <v>384</v>
      </c>
    </row>
    <row r="53" spans="1:11" x14ac:dyDescent="0.25">
      <c r="C53" t="s">
        <v>74</v>
      </c>
      <c r="D53">
        <v>7</v>
      </c>
      <c r="E53">
        <v>0</v>
      </c>
      <c r="G53">
        <v>1</v>
      </c>
      <c r="H53">
        <v>3</v>
      </c>
      <c r="I53">
        <v>3</v>
      </c>
      <c r="J53" t="s">
        <v>384</v>
      </c>
      <c r="K53" t="s">
        <v>384</v>
      </c>
    </row>
    <row r="54" spans="1:11" x14ac:dyDescent="0.25">
      <c r="C54" t="s">
        <v>75</v>
      </c>
      <c r="D54">
        <v>88</v>
      </c>
      <c r="E54">
        <v>0</v>
      </c>
      <c r="G54">
        <v>1</v>
      </c>
      <c r="H54">
        <v>3</v>
      </c>
      <c r="I54">
        <v>3</v>
      </c>
      <c r="J54" t="s">
        <v>385</v>
      </c>
      <c r="K54" t="s">
        <v>385</v>
      </c>
    </row>
    <row r="55" spans="1:11" x14ac:dyDescent="0.25">
      <c r="C55" t="s">
        <v>76</v>
      </c>
      <c r="D55">
        <v>120</v>
      </c>
      <c r="E55">
        <v>0</v>
      </c>
      <c r="G55">
        <v>1</v>
      </c>
      <c r="H55">
        <v>3</v>
      </c>
      <c r="I55">
        <v>3</v>
      </c>
      <c r="J55" t="s">
        <v>384</v>
      </c>
      <c r="K55" t="s">
        <v>384</v>
      </c>
    </row>
    <row r="56" spans="1:11" x14ac:dyDescent="0.25">
      <c r="A56" s="11" t="s">
        <v>446</v>
      </c>
      <c r="B56" t="s">
        <v>1</v>
      </c>
      <c r="C56" t="s">
        <v>447</v>
      </c>
      <c r="D56">
        <v>301</v>
      </c>
      <c r="E56">
        <v>208</v>
      </c>
      <c r="F56">
        <v>1</v>
      </c>
      <c r="H56">
        <v>3</v>
      </c>
      <c r="K56" t="s">
        <v>384</v>
      </c>
    </row>
    <row r="57" spans="1:11" x14ac:dyDescent="0.25">
      <c r="C57" t="s">
        <v>448</v>
      </c>
      <c r="D57">
        <v>302</v>
      </c>
      <c r="E57">
        <v>31</v>
      </c>
      <c r="F57">
        <v>1</v>
      </c>
      <c r="H57">
        <v>3</v>
      </c>
      <c r="K57" t="s">
        <v>386</v>
      </c>
    </row>
    <row r="58" spans="1:11" x14ac:dyDescent="0.25">
      <c r="C58" t="s">
        <v>449</v>
      </c>
      <c r="D58">
        <v>303</v>
      </c>
      <c r="E58">
        <v>0</v>
      </c>
      <c r="F58">
        <v>1</v>
      </c>
      <c r="H58">
        <v>3</v>
      </c>
      <c r="I58">
        <v>3</v>
      </c>
      <c r="J58" t="s">
        <v>386</v>
      </c>
      <c r="K58" t="s">
        <v>386</v>
      </c>
    </row>
    <row r="59" spans="1:11" x14ac:dyDescent="0.25">
      <c r="C59" t="s">
        <v>741</v>
      </c>
      <c r="D59">
        <v>304</v>
      </c>
      <c r="E59">
        <v>116</v>
      </c>
      <c r="F59">
        <v>1</v>
      </c>
      <c r="H59">
        <v>3</v>
      </c>
      <c r="K59" t="s">
        <v>385</v>
      </c>
    </row>
    <row r="60" spans="1:11" x14ac:dyDescent="0.25">
      <c r="C60" t="s">
        <v>450</v>
      </c>
      <c r="D60">
        <v>305</v>
      </c>
      <c r="E60">
        <v>177</v>
      </c>
      <c r="G60">
        <v>1</v>
      </c>
      <c r="H60">
        <v>3</v>
      </c>
      <c r="K60" t="s">
        <v>384</v>
      </c>
    </row>
    <row r="61" spans="1:11" x14ac:dyDescent="0.25">
      <c r="C61" t="s">
        <v>451</v>
      </c>
      <c r="D61">
        <v>306</v>
      </c>
      <c r="E61">
        <v>0</v>
      </c>
      <c r="G61">
        <v>1</v>
      </c>
      <c r="H61">
        <v>3</v>
      </c>
      <c r="I61">
        <v>3</v>
      </c>
      <c r="J61" t="s">
        <v>386</v>
      </c>
      <c r="K61" t="s">
        <v>386</v>
      </c>
    </row>
    <row r="62" spans="1:11" x14ac:dyDescent="0.25">
      <c r="C62" t="s">
        <v>452</v>
      </c>
      <c r="D62">
        <v>307</v>
      </c>
      <c r="E62">
        <v>100</v>
      </c>
      <c r="G62">
        <v>1</v>
      </c>
      <c r="H62">
        <v>3</v>
      </c>
      <c r="K62" t="s">
        <v>384</v>
      </c>
    </row>
    <row r="63" spans="1:11" x14ac:dyDescent="0.25">
      <c r="C63" t="s">
        <v>453</v>
      </c>
      <c r="D63">
        <v>308</v>
      </c>
      <c r="E63">
        <v>508</v>
      </c>
      <c r="F63">
        <v>1</v>
      </c>
      <c r="H63">
        <v>3</v>
      </c>
      <c r="K63" t="s">
        <v>386</v>
      </c>
    </row>
    <row r="64" spans="1:11" x14ac:dyDescent="0.25">
      <c r="C64" t="s">
        <v>454</v>
      </c>
      <c r="D64">
        <v>309</v>
      </c>
      <c r="E64">
        <v>555</v>
      </c>
      <c r="F64">
        <v>1</v>
      </c>
      <c r="H64">
        <v>3</v>
      </c>
      <c r="K64" t="s">
        <v>386</v>
      </c>
    </row>
    <row r="65" spans="3:11" x14ac:dyDescent="0.25">
      <c r="C65" t="s">
        <v>455</v>
      </c>
      <c r="D65">
        <v>310</v>
      </c>
      <c r="E65">
        <v>0</v>
      </c>
      <c r="F65">
        <v>1</v>
      </c>
      <c r="H65">
        <v>3</v>
      </c>
      <c r="I65">
        <v>3</v>
      </c>
      <c r="J65" t="s">
        <v>386</v>
      </c>
      <c r="K65" t="s">
        <v>386</v>
      </c>
    </row>
    <row r="66" spans="3:11" x14ac:dyDescent="0.25">
      <c r="C66" t="s">
        <v>456</v>
      </c>
      <c r="D66">
        <v>311</v>
      </c>
      <c r="E66">
        <v>34</v>
      </c>
      <c r="F66">
        <v>1</v>
      </c>
      <c r="H66">
        <v>3</v>
      </c>
      <c r="K66" t="s">
        <v>384</v>
      </c>
    </row>
    <row r="67" spans="3:11" x14ac:dyDescent="0.25">
      <c r="C67" t="s">
        <v>457</v>
      </c>
      <c r="D67">
        <v>312</v>
      </c>
      <c r="E67">
        <v>55</v>
      </c>
      <c r="F67">
        <v>1</v>
      </c>
      <c r="H67">
        <v>3</v>
      </c>
      <c r="K67" t="s">
        <v>384</v>
      </c>
    </row>
    <row r="68" spans="3:11" x14ac:dyDescent="0.25">
      <c r="C68" t="s">
        <v>458</v>
      </c>
      <c r="D68">
        <v>313</v>
      </c>
      <c r="E68">
        <v>0</v>
      </c>
      <c r="G68">
        <v>1</v>
      </c>
      <c r="H68">
        <v>3</v>
      </c>
      <c r="I68">
        <v>3</v>
      </c>
      <c r="J68" t="s">
        <v>384</v>
      </c>
      <c r="K68" t="s">
        <v>384</v>
      </c>
    </row>
    <row r="69" spans="3:11" x14ac:dyDescent="0.25">
      <c r="C69" t="s">
        <v>459</v>
      </c>
      <c r="D69">
        <v>314</v>
      </c>
      <c r="E69">
        <v>0</v>
      </c>
      <c r="G69">
        <v>1</v>
      </c>
      <c r="H69">
        <v>3</v>
      </c>
      <c r="I69">
        <v>3</v>
      </c>
      <c r="J69" t="s">
        <v>386</v>
      </c>
      <c r="K69" t="s">
        <v>386</v>
      </c>
    </row>
    <row r="70" spans="3:11" x14ac:dyDescent="0.25">
      <c r="C70" t="s">
        <v>460</v>
      </c>
      <c r="D70">
        <v>315</v>
      </c>
      <c r="E70">
        <v>0</v>
      </c>
      <c r="G70">
        <v>1</v>
      </c>
      <c r="H70">
        <v>3</v>
      </c>
      <c r="I70">
        <v>3</v>
      </c>
      <c r="J70" t="s">
        <v>386</v>
      </c>
      <c r="K70" t="s">
        <v>386</v>
      </c>
    </row>
    <row r="71" spans="3:11" x14ac:dyDescent="0.25">
      <c r="C71" t="s">
        <v>461</v>
      </c>
      <c r="D71">
        <v>316</v>
      </c>
      <c r="E71">
        <v>0</v>
      </c>
      <c r="F71">
        <v>1</v>
      </c>
      <c r="H71">
        <v>3</v>
      </c>
      <c r="I71">
        <v>3</v>
      </c>
      <c r="J71" t="s">
        <v>386</v>
      </c>
      <c r="K71" t="s">
        <v>386</v>
      </c>
    </row>
    <row r="72" spans="3:11" x14ac:dyDescent="0.25">
      <c r="C72" t="s">
        <v>462</v>
      </c>
      <c r="D72">
        <v>317</v>
      </c>
      <c r="E72">
        <v>0</v>
      </c>
      <c r="F72">
        <v>1</v>
      </c>
      <c r="H72">
        <v>3</v>
      </c>
      <c r="I72">
        <v>3</v>
      </c>
      <c r="J72" t="s">
        <v>386</v>
      </c>
      <c r="K72" t="s">
        <v>386</v>
      </c>
    </row>
    <row r="73" spans="3:11" x14ac:dyDescent="0.25">
      <c r="C73" t="s">
        <v>463</v>
      </c>
      <c r="D73">
        <v>318</v>
      </c>
      <c r="E73">
        <v>500</v>
      </c>
      <c r="F73">
        <v>1</v>
      </c>
      <c r="H73">
        <v>3</v>
      </c>
      <c r="K73" t="s">
        <v>386</v>
      </c>
    </row>
    <row r="74" spans="3:11" x14ac:dyDescent="0.25">
      <c r="C74" t="s">
        <v>464</v>
      </c>
      <c r="D74">
        <v>319</v>
      </c>
      <c r="E74">
        <v>0</v>
      </c>
      <c r="F74">
        <v>1</v>
      </c>
      <c r="H74">
        <v>3</v>
      </c>
      <c r="I74">
        <v>3</v>
      </c>
      <c r="J74" t="s">
        <v>386</v>
      </c>
      <c r="K74" t="s">
        <v>386</v>
      </c>
    </row>
    <row r="75" spans="3:11" x14ac:dyDescent="0.25">
      <c r="C75" t="s">
        <v>465</v>
      </c>
      <c r="D75">
        <v>320</v>
      </c>
      <c r="E75">
        <v>399</v>
      </c>
      <c r="G75">
        <v>1</v>
      </c>
      <c r="H75">
        <v>1</v>
      </c>
      <c r="K75" t="s">
        <v>386</v>
      </c>
    </row>
    <row r="76" spans="3:11" x14ac:dyDescent="0.25">
      <c r="C76" t="s">
        <v>466</v>
      </c>
      <c r="D76">
        <v>321</v>
      </c>
      <c r="E76">
        <v>0</v>
      </c>
      <c r="G76">
        <v>1</v>
      </c>
      <c r="H76">
        <v>1</v>
      </c>
      <c r="I76">
        <v>1</v>
      </c>
      <c r="J76" t="s">
        <v>386</v>
      </c>
      <c r="K76" t="s">
        <v>386</v>
      </c>
    </row>
    <row r="77" spans="3:11" x14ac:dyDescent="0.25">
      <c r="C77" t="s">
        <v>467</v>
      </c>
      <c r="D77">
        <v>322</v>
      </c>
      <c r="E77">
        <v>0</v>
      </c>
      <c r="F77">
        <v>1</v>
      </c>
      <c r="H77">
        <v>3</v>
      </c>
      <c r="I77">
        <v>3</v>
      </c>
      <c r="J77" t="s">
        <v>386</v>
      </c>
      <c r="K77" t="s">
        <v>386</v>
      </c>
    </row>
    <row r="78" spans="3:11" x14ac:dyDescent="0.25">
      <c r="C78" t="s">
        <v>468</v>
      </c>
      <c r="D78">
        <v>323</v>
      </c>
      <c r="E78">
        <v>483</v>
      </c>
      <c r="F78">
        <v>1</v>
      </c>
      <c r="H78">
        <v>3</v>
      </c>
      <c r="K78" t="s">
        <v>386</v>
      </c>
    </row>
    <row r="79" spans="3:11" x14ac:dyDescent="0.25">
      <c r="C79" t="s">
        <v>469</v>
      </c>
      <c r="D79">
        <v>324</v>
      </c>
      <c r="E79">
        <v>0</v>
      </c>
      <c r="F79">
        <v>1</v>
      </c>
      <c r="H79">
        <v>1</v>
      </c>
      <c r="I79">
        <v>1</v>
      </c>
      <c r="J79" t="s">
        <v>386</v>
      </c>
      <c r="K79" t="s">
        <v>386</v>
      </c>
    </row>
    <row r="80" spans="3:11" x14ac:dyDescent="0.25">
      <c r="C80" t="s">
        <v>470</v>
      </c>
      <c r="D80">
        <v>325</v>
      </c>
      <c r="E80">
        <v>0</v>
      </c>
      <c r="F80">
        <v>1</v>
      </c>
      <c r="H80">
        <v>3</v>
      </c>
      <c r="I80">
        <v>3</v>
      </c>
      <c r="J80" t="s">
        <v>384</v>
      </c>
      <c r="K80" t="s">
        <v>384</v>
      </c>
    </row>
    <row r="81" spans="1:11" x14ac:dyDescent="0.25">
      <c r="C81" t="s">
        <v>471</v>
      </c>
      <c r="D81">
        <v>326</v>
      </c>
      <c r="E81">
        <v>500</v>
      </c>
      <c r="F81">
        <v>1</v>
      </c>
      <c r="H81">
        <v>3</v>
      </c>
      <c r="K81" t="s">
        <v>386</v>
      </c>
    </row>
    <row r="82" spans="1:11" x14ac:dyDescent="0.25">
      <c r="C82" t="s">
        <v>472</v>
      </c>
      <c r="D82">
        <v>327</v>
      </c>
      <c r="E82">
        <v>43</v>
      </c>
      <c r="F82">
        <v>1</v>
      </c>
      <c r="H82">
        <v>3</v>
      </c>
      <c r="K82" t="s">
        <v>386</v>
      </c>
    </row>
    <row r="83" spans="1:11" x14ac:dyDescent="0.25">
      <c r="C83" t="s">
        <v>473</v>
      </c>
      <c r="D83">
        <v>328</v>
      </c>
      <c r="E83">
        <v>0</v>
      </c>
      <c r="F83">
        <v>1</v>
      </c>
      <c r="H83">
        <v>3</v>
      </c>
      <c r="I83">
        <v>3</v>
      </c>
      <c r="J83" t="s">
        <v>386</v>
      </c>
      <c r="K83" t="s">
        <v>386</v>
      </c>
    </row>
    <row r="84" spans="1:11" x14ac:dyDescent="0.25">
      <c r="C84" t="s">
        <v>474</v>
      </c>
      <c r="D84">
        <v>329</v>
      </c>
      <c r="E84">
        <v>0</v>
      </c>
      <c r="F84">
        <v>1</v>
      </c>
      <c r="H84">
        <v>3</v>
      </c>
      <c r="I84">
        <v>3</v>
      </c>
      <c r="J84" t="s">
        <v>386</v>
      </c>
      <c r="K84" t="s">
        <v>386</v>
      </c>
    </row>
    <row r="85" spans="1:11" x14ac:dyDescent="0.25">
      <c r="C85" t="s">
        <v>475</v>
      </c>
      <c r="D85">
        <v>330</v>
      </c>
      <c r="E85">
        <v>0</v>
      </c>
      <c r="F85">
        <v>1</v>
      </c>
      <c r="H85">
        <v>3</v>
      </c>
      <c r="I85">
        <v>3</v>
      </c>
      <c r="J85" t="s">
        <v>386</v>
      </c>
      <c r="K85" t="s">
        <v>386</v>
      </c>
    </row>
    <row r="86" spans="1:11" x14ac:dyDescent="0.25">
      <c r="C86" t="s">
        <v>476</v>
      </c>
      <c r="D86">
        <v>331</v>
      </c>
      <c r="E86">
        <v>0</v>
      </c>
      <c r="F86">
        <v>1</v>
      </c>
      <c r="H86">
        <v>3</v>
      </c>
      <c r="I86">
        <v>3</v>
      </c>
      <c r="J86" t="s">
        <v>386</v>
      </c>
      <c r="K86" t="s">
        <v>386</v>
      </c>
    </row>
    <row r="87" spans="1:11" x14ac:dyDescent="0.25">
      <c r="A87" s="11" t="s">
        <v>513</v>
      </c>
      <c r="B87" t="s">
        <v>1</v>
      </c>
      <c r="C87" t="s">
        <v>514</v>
      </c>
      <c r="D87">
        <v>332</v>
      </c>
      <c r="E87">
        <v>197</v>
      </c>
      <c r="F87">
        <v>1</v>
      </c>
      <c r="H87">
        <v>3</v>
      </c>
      <c r="K87" t="s">
        <v>385</v>
      </c>
    </row>
    <row r="88" spans="1:11" x14ac:dyDescent="0.25">
      <c r="C88" t="s">
        <v>515</v>
      </c>
      <c r="D88">
        <v>333</v>
      </c>
      <c r="E88">
        <v>555</v>
      </c>
      <c r="F88">
        <v>1</v>
      </c>
      <c r="H88">
        <v>3</v>
      </c>
      <c r="K88" t="s">
        <v>385</v>
      </c>
    </row>
    <row r="89" spans="1:11" x14ac:dyDescent="0.25">
      <c r="C89" t="s">
        <v>516</v>
      </c>
      <c r="D89">
        <v>334</v>
      </c>
      <c r="E89">
        <v>310</v>
      </c>
      <c r="F89">
        <v>1</v>
      </c>
      <c r="H89">
        <v>3</v>
      </c>
      <c r="K89" t="s">
        <v>384</v>
      </c>
    </row>
    <row r="90" spans="1:11" x14ac:dyDescent="0.25">
      <c r="C90" t="s">
        <v>517</v>
      </c>
      <c r="D90">
        <v>335</v>
      </c>
      <c r="E90">
        <v>0</v>
      </c>
      <c r="F90">
        <v>1</v>
      </c>
      <c r="H90">
        <v>1</v>
      </c>
      <c r="I90">
        <v>1</v>
      </c>
      <c r="J90" t="s">
        <v>384</v>
      </c>
      <c r="K90" t="s">
        <v>384</v>
      </c>
    </row>
    <row r="91" spans="1:11" x14ac:dyDescent="0.25">
      <c r="C91" t="s">
        <v>519</v>
      </c>
      <c r="D91">
        <v>336</v>
      </c>
      <c r="E91" s="6" t="s">
        <v>319</v>
      </c>
      <c r="F91">
        <v>1</v>
      </c>
      <c r="H91">
        <v>3</v>
      </c>
      <c r="K91" t="s">
        <v>385</v>
      </c>
    </row>
    <row r="92" spans="1:11" x14ac:dyDescent="0.25">
      <c r="C92" t="s">
        <v>518</v>
      </c>
      <c r="D92">
        <v>337</v>
      </c>
      <c r="E92">
        <v>18</v>
      </c>
      <c r="F92">
        <v>1</v>
      </c>
      <c r="H92">
        <v>3</v>
      </c>
      <c r="K92" t="s">
        <v>385</v>
      </c>
    </row>
    <row r="93" spans="1:11" x14ac:dyDescent="0.25">
      <c r="A93" s="11" t="s">
        <v>531</v>
      </c>
      <c r="B93" t="s">
        <v>1</v>
      </c>
      <c r="C93" t="s">
        <v>532</v>
      </c>
      <c r="D93">
        <v>338</v>
      </c>
      <c r="E93">
        <v>487</v>
      </c>
      <c r="F93">
        <v>1</v>
      </c>
      <c r="H93">
        <v>3</v>
      </c>
      <c r="K93" t="s">
        <v>384</v>
      </c>
    </row>
    <row r="94" spans="1:11" x14ac:dyDescent="0.25">
      <c r="C94" t="s">
        <v>533</v>
      </c>
      <c r="D94">
        <v>339</v>
      </c>
      <c r="E94">
        <v>198</v>
      </c>
      <c r="F94">
        <v>1</v>
      </c>
      <c r="H94">
        <v>3</v>
      </c>
      <c r="K94" t="s">
        <v>384</v>
      </c>
    </row>
    <row r="95" spans="1:11" x14ac:dyDescent="0.25">
      <c r="C95" t="s">
        <v>534</v>
      </c>
      <c r="D95">
        <v>340</v>
      </c>
      <c r="E95">
        <v>210</v>
      </c>
      <c r="G95">
        <v>1</v>
      </c>
      <c r="H95">
        <v>3</v>
      </c>
      <c r="K95" t="s">
        <v>384</v>
      </c>
    </row>
    <row r="96" spans="1:11" x14ac:dyDescent="0.25">
      <c r="C96" t="s">
        <v>535</v>
      </c>
      <c r="D96">
        <v>341</v>
      </c>
      <c r="E96">
        <v>0</v>
      </c>
      <c r="G96">
        <v>1</v>
      </c>
      <c r="H96">
        <v>3</v>
      </c>
      <c r="I96">
        <v>3</v>
      </c>
      <c r="J96" t="s">
        <v>384</v>
      </c>
      <c r="K96" t="s">
        <v>384</v>
      </c>
    </row>
    <row r="97" spans="1:11" x14ac:dyDescent="0.25">
      <c r="C97" t="s">
        <v>536</v>
      </c>
      <c r="D97">
        <v>342</v>
      </c>
      <c r="E97">
        <v>59</v>
      </c>
      <c r="G97">
        <v>1</v>
      </c>
      <c r="H97">
        <v>3</v>
      </c>
      <c r="K97" t="s">
        <v>384</v>
      </c>
    </row>
    <row r="98" spans="1:11" x14ac:dyDescent="0.25">
      <c r="C98" t="s">
        <v>537</v>
      </c>
      <c r="D98">
        <v>343</v>
      </c>
      <c r="E98">
        <v>0</v>
      </c>
      <c r="G98">
        <v>1</v>
      </c>
      <c r="H98">
        <v>3</v>
      </c>
      <c r="I98">
        <v>3</v>
      </c>
      <c r="J98" t="s">
        <v>384</v>
      </c>
      <c r="K98" t="s">
        <v>384</v>
      </c>
    </row>
    <row r="99" spans="1:11" x14ac:dyDescent="0.25">
      <c r="C99" t="s">
        <v>538</v>
      </c>
      <c r="D99">
        <v>344</v>
      </c>
      <c r="E99">
        <v>25</v>
      </c>
      <c r="F99">
        <v>1</v>
      </c>
      <c r="H99">
        <v>3</v>
      </c>
      <c r="K99" t="s">
        <v>386</v>
      </c>
    </row>
    <row r="100" spans="1:11" x14ac:dyDescent="0.25">
      <c r="A100" s="11" t="s">
        <v>557</v>
      </c>
      <c r="B100" t="s">
        <v>1</v>
      </c>
      <c r="C100" t="s">
        <v>558</v>
      </c>
      <c r="D100">
        <v>345</v>
      </c>
      <c r="E100">
        <v>196</v>
      </c>
      <c r="F100">
        <v>1</v>
      </c>
      <c r="H100">
        <v>3</v>
      </c>
      <c r="K100" t="s">
        <v>384</v>
      </c>
    </row>
    <row r="101" spans="1:11" x14ac:dyDescent="0.25">
      <c r="C101" t="s">
        <v>559</v>
      </c>
      <c r="D101">
        <v>346</v>
      </c>
      <c r="E101">
        <v>0</v>
      </c>
      <c r="F101">
        <v>1</v>
      </c>
      <c r="H101">
        <v>3</v>
      </c>
      <c r="I101">
        <v>3</v>
      </c>
      <c r="J101" t="s">
        <v>384</v>
      </c>
      <c r="K101" t="s">
        <v>384</v>
      </c>
    </row>
    <row r="102" spans="1:11" x14ac:dyDescent="0.25">
      <c r="C102" t="s">
        <v>560</v>
      </c>
      <c r="D102">
        <v>347</v>
      </c>
      <c r="E102">
        <v>0</v>
      </c>
      <c r="F102">
        <v>1</v>
      </c>
      <c r="H102">
        <v>3</v>
      </c>
      <c r="I102">
        <v>3</v>
      </c>
      <c r="J102" t="s">
        <v>386</v>
      </c>
      <c r="K102" t="s">
        <v>386</v>
      </c>
    </row>
    <row r="103" spans="1:11" x14ac:dyDescent="0.25">
      <c r="C103" t="s">
        <v>739</v>
      </c>
      <c r="D103">
        <v>348</v>
      </c>
      <c r="E103">
        <v>178</v>
      </c>
      <c r="F103">
        <v>1</v>
      </c>
      <c r="H103">
        <v>3</v>
      </c>
      <c r="K103" t="s">
        <v>385</v>
      </c>
    </row>
    <row r="104" spans="1:11" x14ac:dyDescent="0.25">
      <c r="C104" t="s">
        <v>738</v>
      </c>
      <c r="D104" s="6" t="s">
        <v>740</v>
      </c>
      <c r="E104" s="6" t="s">
        <v>363</v>
      </c>
      <c r="F104">
        <v>1</v>
      </c>
      <c r="H104">
        <v>3</v>
      </c>
      <c r="K104" t="s">
        <v>385</v>
      </c>
    </row>
    <row r="105" spans="1:11" x14ac:dyDescent="0.25">
      <c r="C105" t="s">
        <v>561</v>
      </c>
      <c r="D105">
        <v>349</v>
      </c>
      <c r="E105">
        <v>53</v>
      </c>
      <c r="F105">
        <v>1</v>
      </c>
      <c r="H105">
        <v>3</v>
      </c>
      <c r="K105" t="s">
        <v>384</v>
      </c>
    </row>
    <row r="106" spans="1:11" x14ac:dyDescent="0.25">
      <c r="C106" t="s">
        <v>45</v>
      </c>
      <c r="D106">
        <v>350</v>
      </c>
      <c r="E106">
        <v>6</v>
      </c>
      <c r="F106">
        <v>1</v>
      </c>
      <c r="H106">
        <v>3</v>
      </c>
      <c r="K106" t="s">
        <v>386</v>
      </c>
    </row>
    <row r="107" spans="1:11" x14ac:dyDescent="0.25">
      <c r="C107" t="s">
        <v>447</v>
      </c>
      <c r="D107">
        <v>351</v>
      </c>
      <c r="E107">
        <v>208</v>
      </c>
      <c r="F107">
        <v>1</v>
      </c>
      <c r="H107">
        <v>3</v>
      </c>
      <c r="K107" t="s">
        <v>384</v>
      </c>
    </row>
    <row r="108" spans="1:11" x14ac:dyDescent="0.25">
      <c r="C108" t="s">
        <v>562</v>
      </c>
      <c r="D108">
        <v>352</v>
      </c>
      <c r="E108">
        <v>0</v>
      </c>
      <c r="F108">
        <v>1</v>
      </c>
      <c r="H108">
        <v>3</v>
      </c>
      <c r="I108">
        <v>3</v>
      </c>
      <c r="J108" t="s">
        <v>386</v>
      </c>
      <c r="K108" t="s">
        <v>386</v>
      </c>
    </row>
    <row r="109" spans="1:11" x14ac:dyDescent="0.25">
      <c r="A109" t="s">
        <v>9</v>
      </c>
      <c r="B109" s="2" t="s">
        <v>8</v>
      </c>
      <c r="C109" t="s">
        <v>77</v>
      </c>
      <c r="D109">
        <v>188</v>
      </c>
      <c r="E109">
        <v>77</v>
      </c>
      <c r="F109">
        <v>1</v>
      </c>
      <c r="H109">
        <v>1</v>
      </c>
      <c r="K109" t="s">
        <v>385</v>
      </c>
    </row>
    <row r="110" spans="1:11" x14ac:dyDescent="0.25">
      <c r="B110" s="2"/>
      <c r="C110" t="s">
        <v>78</v>
      </c>
      <c r="D110">
        <v>189</v>
      </c>
      <c r="E110">
        <v>0</v>
      </c>
      <c r="F110">
        <v>1</v>
      </c>
      <c r="H110">
        <v>1</v>
      </c>
      <c r="I110">
        <v>1</v>
      </c>
      <c r="J110" t="s">
        <v>385</v>
      </c>
      <c r="K110" t="s">
        <v>385</v>
      </c>
    </row>
    <row r="111" spans="1:11" x14ac:dyDescent="0.25">
      <c r="B111" s="2"/>
      <c r="C111" t="s">
        <v>320</v>
      </c>
      <c r="D111">
        <v>54</v>
      </c>
      <c r="E111">
        <v>3</v>
      </c>
      <c r="F111">
        <v>1</v>
      </c>
      <c r="H111">
        <v>1</v>
      </c>
      <c r="K111" t="s">
        <v>385</v>
      </c>
    </row>
    <row r="112" spans="1:11" x14ac:dyDescent="0.25">
      <c r="B112" s="2"/>
      <c r="C112" t="s">
        <v>316</v>
      </c>
      <c r="D112" s="6" t="s">
        <v>318</v>
      </c>
      <c r="E112">
        <v>0</v>
      </c>
      <c r="F112">
        <v>1</v>
      </c>
      <c r="H112">
        <v>1</v>
      </c>
      <c r="I112">
        <v>1</v>
      </c>
      <c r="J112" t="s">
        <v>385</v>
      </c>
      <c r="K112" t="s">
        <v>385</v>
      </c>
    </row>
    <row r="113" spans="1:11" x14ac:dyDescent="0.25">
      <c r="B113" s="2"/>
      <c r="C113" t="s">
        <v>317</v>
      </c>
      <c r="D113" s="6" t="s">
        <v>319</v>
      </c>
      <c r="E113">
        <v>0</v>
      </c>
      <c r="F113">
        <v>1</v>
      </c>
      <c r="H113">
        <v>1</v>
      </c>
      <c r="I113">
        <v>1</v>
      </c>
      <c r="J113" t="s">
        <v>385</v>
      </c>
      <c r="K113" t="s">
        <v>385</v>
      </c>
    </row>
    <row r="114" spans="1:11" x14ac:dyDescent="0.25">
      <c r="B114" s="2"/>
      <c r="C114" t="s">
        <v>79</v>
      </c>
      <c r="D114">
        <v>55</v>
      </c>
      <c r="E114">
        <v>0</v>
      </c>
      <c r="F114">
        <v>1</v>
      </c>
      <c r="H114">
        <v>1</v>
      </c>
      <c r="I114">
        <v>1</v>
      </c>
      <c r="J114" t="s">
        <v>385</v>
      </c>
      <c r="K114" t="s">
        <v>385</v>
      </c>
    </row>
    <row r="115" spans="1:11" x14ac:dyDescent="0.25">
      <c r="B115" s="2"/>
      <c r="C115" t="s">
        <v>80</v>
      </c>
      <c r="D115">
        <v>190</v>
      </c>
      <c r="E115">
        <v>0</v>
      </c>
      <c r="F115">
        <v>1</v>
      </c>
      <c r="H115">
        <v>1</v>
      </c>
      <c r="I115">
        <v>1</v>
      </c>
      <c r="J115" t="s">
        <v>385</v>
      </c>
      <c r="K115" t="s">
        <v>385</v>
      </c>
    </row>
    <row r="116" spans="1:11" x14ac:dyDescent="0.25">
      <c r="B116" s="2"/>
      <c r="C116" t="s">
        <v>304</v>
      </c>
      <c r="D116">
        <v>99</v>
      </c>
      <c r="E116">
        <v>0</v>
      </c>
      <c r="F116">
        <v>1</v>
      </c>
      <c r="H116">
        <v>1</v>
      </c>
      <c r="I116">
        <v>1</v>
      </c>
      <c r="J116" t="s">
        <v>386</v>
      </c>
      <c r="K116" t="s">
        <v>386</v>
      </c>
    </row>
    <row r="117" spans="1:11" x14ac:dyDescent="0.25">
      <c r="B117" s="2"/>
      <c r="C117" t="s">
        <v>305</v>
      </c>
      <c r="D117" s="6" t="s">
        <v>306</v>
      </c>
      <c r="E117">
        <v>0</v>
      </c>
      <c r="F117">
        <v>1</v>
      </c>
      <c r="H117">
        <v>1</v>
      </c>
      <c r="I117">
        <v>1</v>
      </c>
      <c r="J117" t="s">
        <v>386</v>
      </c>
      <c r="K117" t="s">
        <v>386</v>
      </c>
    </row>
    <row r="118" spans="1:11" x14ac:dyDescent="0.25">
      <c r="A118" t="s">
        <v>3</v>
      </c>
      <c r="B118" s="2" t="s">
        <v>8</v>
      </c>
      <c r="C118" t="s">
        <v>222</v>
      </c>
      <c r="D118">
        <v>22</v>
      </c>
      <c r="E118">
        <v>18</v>
      </c>
      <c r="F118">
        <v>1</v>
      </c>
      <c r="H118">
        <v>1</v>
      </c>
      <c r="K118" t="s">
        <v>385</v>
      </c>
    </row>
    <row r="119" spans="1:11" x14ac:dyDescent="0.25">
      <c r="B119" s="2"/>
      <c r="C119" t="s">
        <v>335</v>
      </c>
      <c r="D119">
        <v>230</v>
      </c>
      <c r="E119">
        <v>39</v>
      </c>
      <c r="F119">
        <v>1</v>
      </c>
      <c r="H119">
        <v>2</v>
      </c>
      <c r="K119" t="s">
        <v>385</v>
      </c>
    </row>
    <row r="120" spans="1:11" x14ac:dyDescent="0.25">
      <c r="B120" s="2"/>
      <c r="C120" t="s">
        <v>331</v>
      </c>
      <c r="D120" s="6" t="s">
        <v>336</v>
      </c>
      <c r="E120" s="6">
        <v>353</v>
      </c>
      <c r="F120">
        <v>1</v>
      </c>
      <c r="H120">
        <v>2</v>
      </c>
      <c r="K120" t="s">
        <v>385</v>
      </c>
    </row>
    <row r="121" spans="1:11" x14ac:dyDescent="0.25">
      <c r="B121" s="2"/>
      <c r="C121" t="s">
        <v>81</v>
      </c>
      <c r="D121">
        <v>105</v>
      </c>
      <c r="E121">
        <v>106</v>
      </c>
      <c r="F121">
        <v>1</v>
      </c>
      <c r="H121">
        <v>3</v>
      </c>
      <c r="K121" t="s">
        <v>384</v>
      </c>
    </row>
    <row r="122" spans="1:11" x14ac:dyDescent="0.25">
      <c r="B122" s="2"/>
      <c r="C122" t="s">
        <v>339</v>
      </c>
      <c r="D122">
        <v>77</v>
      </c>
      <c r="E122">
        <v>0</v>
      </c>
      <c r="F122">
        <v>1</v>
      </c>
      <c r="H122">
        <v>1</v>
      </c>
      <c r="I122">
        <v>1</v>
      </c>
      <c r="J122" t="s">
        <v>385</v>
      </c>
      <c r="K122" t="s">
        <v>385</v>
      </c>
    </row>
    <row r="123" spans="1:11" x14ac:dyDescent="0.25">
      <c r="B123" s="2"/>
      <c r="C123" t="s">
        <v>340</v>
      </c>
      <c r="D123" s="6" t="s">
        <v>341</v>
      </c>
      <c r="E123">
        <v>0</v>
      </c>
      <c r="F123">
        <v>1</v>
      </c>
      <c r="H123">
        <v>1</v>
      </c>
      <c r="I123">
        <v>1</v>
      </c>
      <c r="J123" t="s">
        <v>385</v>
      </c>
      <c r="K123" t="s">
        <v>385</v>
      </c>
    </row>
    <row r="124" spans="1:11" x14ac:dyDescent="0.25">
      <c r="B124" s="2"/>
      <c r="C124" t="s">
        <v>65</v>
      </c>
      <c r="D124">
        <v>154</v>
      </c>
      <c r="E124">
        <v>101</v>
      </c>
      <c r="F124">
        <v>1</v>
      </c>
      <c r="H124">
        <v>1</v>
      </c>
      <c r="K124" t="s">
        <v>384</v>
      </c>
    </row>
    <row r="125" spans="1:11" x14ac:dyDescent="0.25">
      <c r="B125" s="2"/>
      <c r="C125" t="s">
        <v>82</v>
      </c>
      <c r="D125">
        <v>139</v>
      </c>
      <c r="E125" s="6" t="s">
        <v>357</v>
      </c>
      <c r="F125">
        <v>1</v>
      </c>
      <c r="H125">
        <v>1</v>
      </c>
      <c r="K125" t="s">
        <v>384</v>
      </c>
    </row>
    <row r="126" spans="1:11" x14ac:dyDescent="0.25">
      <c r="B126" s="2"/>
      <c r="C126" t="s">
        <v>83</v>
      </c>
      <c r="D126">
        <v>127</v>
      </c>
      <c r="E126">
        <v>0</v>
      </c>
      <c r="F126">
        <v>1</v>
      </c>
      <c r="H126">
        <v>1</v>
      </c>
      <c r="I126">
        <v>1</v>
      </c>
      <c r="J126" t="s">
        <v>385</v>
      </c>
      <c r="K126" t="s">
        <v>385</v>
      </c>
    </row>
    <row r="127" spans="1:11" x14ac:dyDescent="0.25">
      <c r="A127" t="s">
        <v>4</v>
      </c>
      <c r="B127" s="2" t="s">
        <v>8</v>
      </c>
      <c r="C127" t="s">
        <v>84</v>
      </c>
      <c r="D127">
        <v>151</v>
      </c>
      <c r="E127">
        <v>101</v>
      </c>
      <c r="F127">
        <v>1</v>
      </c>
      <c r="H127">
        <v>1</v>
      </c>
      <c r="K127" t="s">
        <v>384</v>
      </c>
    </row>
    <row r="128" spans="1:11" x14ac:dyDescent="0.25">
      <c r="B128" s="2"/>
      <c r="C128" t="s">
        <v>85</v>
      </c>
      <c r="D128">
        <v>195</v>
      </c>
      <c r="E128">
        <v>223</v>
      </c>
      <c r="F128">
        <v>1</v>
      </c>
      <c r="H128">
        <v>3</v>
      </c>
      <c r="K128" t="s">
        <v>385</v>
      </c>
    </row>
    <row r="129" spans="1:11" x14ac:dyDescent="0.25">
      <c r="B129" s="2"/>
      <c r="C129" t="s">
        <v>86</v>
      </c>
      <c r="D129">
        <v>201</v>
      </c>
      <c r="E129">
        <v>3</v>
      </c>
      <c r="F129">
        <v>1</v>
      </c>
      <c r="H129">
        <v>1</v>
      </c>
      <c r="K129" t="s">
        <v>385</v>
      </c>
    </row>
    <row r="130" spans="1:11" x14ac:dyDescent="0.25">
      <c r="B130" s="2"/>
      <c r="C130" t="s">
        <v>87</v>
      </c>
      <c r="D130">
        <v>68</v>
      </c>
      <c r="E130" s="6" t="s">
        <v>361</v>
      </c>
      <c r="F130">
        <v>1</v>
      </c>
      <c r="H130">
        <v>1</v>
      </c>
      <c r="K130" t="s">
        <v>385</v>
      </c>
    </row>
    <row r="131" spans="1:11" x14ac:dyDescent="0.25">
      <c r="B131" s="2"/>
      <c r="C131" t="s">
        <v>88</v>
      </c>
      <c r="D131">
        <v>93</v>
      </c>
      <c r="E131">
        <v>53</v>
      </c>
      <c r="F131">
        <v>1</v>
      </c>
      <c r="H131">
        <v>1</v>
      </c>
      <c r="K131" t="s">
        <v>384</v>
      </c>
    </row>
    <row r="132" spans="1:11" x14ac:dyDescent="0.25">
      <c r="B132" s="2"/>
      <c r="C132" t="s">
        <v>89</v>
      </c>
      <c r="D132">
        <v>94</v>
      </c>
      <c r="E132">
        <v>3</v>
      </c>
      <c r="F132">
        <v>1</v>
      </c>
      <c r="H132">
        <v>1</v>
      </c>
      <c r="K132" t="s">
        <v>385</v>
      </c>
    </row>
    <row r="133" spans="1:11" x14ac:dyDescent="0.25">
      <c r="B133" s="2"/>
      <c r="C133" t="s">
        <v>264</v>
      </c>
      <c r="D133" s="6" t="s">
        <v>265</v>
      </c>
      <c r="E133">
        <v>18</v>
      </c>
      <c r="F133">
        <v>1</v>
      </c>
      <c r="H133">
        <v>1</v>
      </c>
      <c r="K133" t="s">
        <v>385</v>
      </c>
    </row>
    <row r="134" spans="1:11" x14ac:dyDescent="0.25">
      <c r="B134" s="2"/>
      <c r="C134" t="s">
        <v>264</v>
      </c>
      <c r="D134" s="6" t="s">
        <v>266</v>
      </c>
      <c r="E134">
        <v>25</v>
      </c>
      <c r="F134">
        <v>1</v>
      </c>
      <c r="H134">
        <v>1</v>
      </c>
      <c r="K134" t="s">
        <v>384</v>
      </c>
    </row>
    <row r="135" spans="1:11" x14ac:dyDescent="0.25">
      <c r="B135" s="2"/>
      <c r="C135" t="s">
        <v>90</v>
      </c>
      <c r="D135">
        <v>35</v>
      </c>
      <c r="E135">
        <v>0</v>
      </c>
      <c r="G135">
        <v>1</v>
      </c>
      <c r="H135">
        <v>3</v>
      </c>
      <c r="I135">
        <v>3</v>
      </c>
      <c r="J135" t="s">
        <v>385</v>
      </c>
      <c r="K135" t="s">
        <v>384</v>
      </c>
    </row>
    <row r="136" spans="1:11" ht="14.25" customHeight="1" x14ac:dyDescent="0.25">
      <c r="A136" t="s">
        <v>5</v>
      </c>
      <c r="B136" s="2" t="s">
        <v>8</v>
      </c>
      <c r="C136" t="s">
        <v>236</v>
      </c>
      <c r="D136">
        <v>138</v>
      </c>
      <c r="E136">
        <v>0</v>
      </c>
      <c r="F136">
        <v>1</v>
      </c>
      <c r="H136">
        <v>3</v>
      </c>
      <c r="I136">
        <v>3</v>
      </c>
      <c r="J136" t="s">
        <v>384</v>
      </c>
      <c r="K136" t="s">
        <v>384</v>
      </c>
    </row>
    <row r="137" spans="1:11" x14ac:dyDescent="0.25">
      <c r="B137" s="2"/>
      <c r="C137" t="s">
        <v>91</v>
      </c>
      <c r="D137">
        <v>144</v>
      </c>
      <c r="E137">
        <v>3</v>
      </c>
      <c r="F137">
        <v>1</v>
      </c>
      <c r="H137">
        <v>1</v>
      </c>
      <c r="K137" t="s">
        <v>385</v>
      </c>
    </row>
    <row r="138" spans="1:11" x14ac:dyDescent="0.25">
      <c r="B138" s="2"/>
      <c r="C138" t="s">
        <v>92</v>
      </c>
      <c r="D138">
        <v>152</v>
      </c>
      <c r="E138">
        <v>0</v>
      </c>
      <c r="F138">
        <v>1</v>
      </c>
      <c r="H138">
        <v>1</v>
      </c>
      <c r="I138">
        <v>1</v>
      </c>
      <c r="J138" t="s">
        <v>384</v>
      </c>
      <c r="K138" t="s">
        <v>384</v>
      </c>
    </row>
    <row r="139" spans="1:11" x14ac:dyDescent="0.25">
      <c r="B139" s="2"/>
      <c r="C139" t="s">
        <v>93</v>
      </c>
      <c r="D139">
        <v>57</v>
      </c>
      <c r="E139">
        <v>30</v>
      </c>
      <c r="F139">
        <v>1</v>
      </c>
      <c r="H139">
        <v>1</v>
      </c>
      <c r="K139" t="s">
        <v>386</v>
      </c>
    </row>
    <row r="140" spans="1:11" x14ac:dyDescent="0.25">
      <c r="B140" s="2"/>
      <c r="C140" t="s">
        <v>94</v>
      </c>
      <c r="D140">
        <v>125</v>
      </c>
      <c r="E140">
        <v>0</v>
      </c>
      <c r="G140">
        <v>1</v>
      </c>
      <c r="H140">
        <v>1</v>
      </c>
      <c r="I140">
        <v>1</v>
      </c>
      <c r="J140" t="s">
        <v>384</v>
      </c>
      <c r="K140" t="s">
        <v>386</v>
      </c>
    </row>
    <row r="141" spans="1:11" x14ac:dyDescent="0.25">
      <c r="A141" t="s">
        <v>6</v>
      </c>
      <c r="B141" s="2" t="s">
        <v>8</v>
      </c>
      <c r="C141" t="s">
        <v>95</v>
      </c>
      <c r="D141">
        <v>115</v>
      </c>
      <c r="E141">
        <v>0</v>
      </c>
      <c r="F141">
        <v>1</v>
      </c>
      <c r="H141">
        <v>1</v>
      </c>
      <c r="I141">
        <v>1</v>
      </c>
      <c r="J141" t="s">
        <v>385</v>
      </c>
      <c r="K141" t="s">
        <v>385</v>
      </c>
    </row>
    <row r="142" spans="1:11" x14ac:dyDescent="0.25">
      <c r="B142" s="2"/>
      <c r="C142" t="s">
        <v>81</v>
      </c>
      <c r="D142">
        <v>106</v>
      </c>
      <c r="E142">
        <v>0</v>
      </c>
      <c r="F142">
        <v>1</v>
      </c>
      <c r="H142">
        <v>3</v>
      </c>
      <c r="I142">
        <v>3</v>
      </c>
      <c r="J142" t="s">
        <v>384</v>
      </c>
      <c r="K142" t="s">
        <v>384</v>
      </c>
    </row>
    <row r="143" spans="1:11" x14ac:dyDescent="0.25">
      <c r="B143" s="2"/>
      <c r="C143" t="s">
        <v>96</v>
      </c>
      <c r="D143">
        <v>38</v>
      </c>
      <c r="E143">
        <v>221</v>
      </c>
      <c r="F143">
        <v>1</v>
      </c>
      <c r="H143">
        <v>3</v>
      </c>
      <c r="K143" t="s">
        <v>385</v>
      </c>
    </row>
    <row r="144" spans="1:11" x14ac:dyDescent="0.25">
      <c r="B144" s="2"/>
      <c r="C144" t="s">
        <v>97</v>
      </c>
      <c r="D144">
        <v>53</v>
      </c>
      <c r="E144">
        <v>0</v>
      </c>
      <c r="F144">
        <v>1</v>
      </c>
      <c r="H144">
        <v>3</v>
      </c>
      <c r="I144">
        <v>3</v>
      </c>
      <c r="J144" t="s">
        <v>384</v>
      </c>
      <c r="K144" t="s">
        <v>384</v>
      </c>
    </row>
    <row r="145" spans="1:11" x14ac:dyDescent="0.25">
      <c r="B145" s="2"/>
      <c r="C145" t="s">
        <v>98</v>
      </c>
      <c r="D145">
        <v>213</v>
      </c>
      <c r="E145">
        <v>182</v>
      </c>
      <c r="F145">
        <v>1</v>
      </c>
      <c r="H145">
        <v>3</v>
      </c>
      <c r="K145" t="s">
        <v>386</v>
      </c>
    </row>
    <row r="146" spans="1:11" x14ac:dyDescent="0.25">
      <c r="B146" s="2"/>
      <c r="C146" t="s">
        <v>99</v>
      </c>
      <c r="D146">
        <v>44</v>
      </c>
      <c r="E146">
        <v>99</v>
      </c>
      <c r="F146">
        <v>1</v>
      </c>
      <c r="H146">
        <v>1</v>
      </c>
      <c r="K146" t="s">
        <v>386</v>
      </c>
    </row>
    <row r="147" spans="1:11" x14ac:dyDescent="0.25">
      <c r="B147" s="2"/>
      <c r="C147" t="s">
        <v>100</v>
      </c>
      <c r="D147">
        <v>180</v>
      </c>
      <c r="E147">
        <v>53</v>
      </c>
      <c r="F147">
        <v>1</v>
      </c>
      <c r="H147">
        <v>1</v>
      </c>
      <c r="K147" t="s">
        <v>384</v>
      </c>
    </row>
    <row r="148" spans="1:11" x14ac:dyDescent="0.25">
      <c r="B148" s="2"/>
      <c r="C148" t="s">
        <v>101</v>
      </c>
      <c r="D148">
        <v>20</v>
      </c>
      <c r="E148">
        <v>18</v>
      </c>
      <c r="F148">
        <v>1</v>
      </c>
      <c r="H148">
        <v>1</v>
      </c>
      <c r="K148" t="s">
        <v>385</v>
      </c>
    </row>
    <row r="149" spans="1:11" x14ac:dyDescent="0.25">
      <c r="A149" t="s">
        <v>7</v>
      </c>
      <c r="B149" s="2" t="s">
        <v>8</v>
      </c>
      <c r="C149" t="s">
        <v>66</v>
      </c>
      <c r="D149">
        <v>187</v>
      </c>
      <c r="E149">
        <v>18</v>
      </c>
      <c r="F149">
        <v>1</v>
      </c>
      <c r="H149">
        <v>3</v>
      </c>
      <c r="K149" t="s">
        <v>385</v>
      </c>
    </row>
    <row r="150" spans="1:11" x14ac:dyDescent="0.25">
      <c r="B150" s="2"/>
      <c r="C150" t="s">
        <v>102</v>
      </c>
      <c r="D150">
        <v>103</v>
      </c>
      <c r="E150">
        <v>106</v>
      </c>
      <c r="F150">
        <v>1</v>
      </c>
      <c r="H150">
        <v>3</v>
      </c>
      <c r="K150" t="s">
        <v>384</v>
      </c>
    </row>
    <row r="151" spans="1:11" x14ac:dyDescent="0.25">
      <c r="B151" s="2"/>
      <c r="C151" t="s">
        <v>103</v>
      </c>
      <c r="D151">
        <v>196</v>
      </c>
      <c r="E151">
        <v>0</v>
      </c>
      <c r="F151">
        <v>1</v>
      </c>
      <c r="H151">
        <v>3</v>
      </c>
      <c r="I151">
        <v>3</v>
      </c>
      <c r="J151" t="s">
        <v>384</v>
      </c>
      <c r="K151" t="s">
        <v>384</v>
      </c>
    </row>
    <row r="152" spans="1:11" x14ac:dyDescent="0.25">
      <c r="B152" s="2"/>
      <c r="C152" t="s">
        <v>104</v>
      </c>
      <c r="D152">
        <v>114</v>
      </c>
      <c r="E152">
        <v>0</v>
      </c>
      <c r="F152">
        <v>1</v>
      </c>
      <c r="H152">
        <v>3</v>
      </c>
      <c r="I152">
        <v>3</v>
      </c>
      <c r="J152" t="s">
        <v>386</v>
      </c>
      <c r="K152" t="s">
        <v>386</v>
      </c>
    </row>
    <row r="153" spans="1:11" x14ac:dyDescent="0.25">
      <c r="B153" s="2"/>
      <c r="C153" t="s">
        <v>105</v>
      </c>
      <c r="D153">
        <v>101</v>
      </c>
      <c r="E153">
        <v>0</v>
      </c>
      <c r="F153">
        <v>1</v>
      </c>
      <c r="H153">
        <v>1</v>
      </c>
      <c r="I153">
        <v>1</v>
      </c>
      <c r="J153" t="s">
        <v>384</v>
      </c>
      <c r="K153" t="s">
        <v>384</v>
      </c>
    </row>
    <row r="154" spans="1:11" x14ac:dyDescent="0.25">
      <c r="A154" s="11" t="s">
        <v>446</v>
      </c>
      <c r="B154" s="2" t="s">
        <v>8</v>
      </c>
      <c r="C154" t="s">
        <v>747</v>
      </c>
      <c r="D154">
        <v>353</v>
      </c>
      <c r="E154">
        <v>0</v>
      </c>
      <c r="F154">
        <v>1</v>
      </c>
      <c r="H154">
        <v>1</v>
      </c>
      <c r="I154">
        <v>1</v>
      </c>
      <c r="J154" t="s">
        <v>385</v>
      </c>
      <c r="K154" t="s">
        <v>385</v>
      </c>
    </row>
    <row r="155" spans="1:11" x14ac:dyDescent="0.25">
      <c r="B155" s="2"/>
      <c r="C155" t="s">
        <v>477</v>
      </c>
      <c r="D155">
        <v>354</v>
      </c>
      <c r="E155">
        <v>77</v>
      </c>
      <c r="F155">
        <v>1</v>
      </c>
      <c r="H155">
        <v>1</v>
      </c>
      <c r="K155" t="s">
        <v>385</v>
      </c>
    </row>
    <row r="156" spans="1:11" x14ac:dyDescent="0.25">
      <c r="B156" s="2"/>
      <c r="C156" t="s">
        <v>478</v>
      </c>
      <c r="D156">
        <v>355</v>
      </c>
      <c r="E156">
        <v>0</v>
      </c>
      <c r="F156">
        <v>1</v>
      </c>
      <c r="H156">
        <v>1</v>
      </c>
      <c r="I156">
        <v>1</v>
      </c>
      <c r="J156" t="s">
        <v>385</v>
      </c>
      <c r="K156" t="s">
        <v>385</v>
      </c>
    </row>
    <row r="157" spans="1:11" x14ac:dyDescent="0.25">
      <c r="B157" s="2"/>
      <c r="C157" t="s">
        <v>479</v>
      </c>
      <c r="D157">
        <v>356</v>
      </c>
      <c r="E157">
        <v>0</v>
      </c>
      <c r="F157">
        <v>1</v>
      </c>
      <c r="H157">
        <v>1</v>
      </c>
      <c r="I157">
        <v>1</v>
      </c>
      <c r="J157" t="s">
        <v>385</v>
      </c>
      <c r="K157" t="s">
        <v>385</v>
      </c>
    </row>
    <row r="158" spans="1:11" x14ac:dyDescent="0.25">
      <c r="B158" s="2"/>
      <c r="C158" t="s">
        <v>480</v>
      </c>
      <c r="D158">
        <v>357</v>
      </c>
      <c r="E158">
        <v>233</v>
      </c>
      <c r="F158">
        <v>1</v>
      </c>
      <c r="H158">
        <v>1</v>
      </c>
      <c r="K158" t="s">
        <v>385</v>
      </c>
    </row>
    <row r="159" spans="1:11" x14ac:dyDescent="0.25">
      <c r="B159" s="2"/>
      <c r="C159" t="s">
        <v>481</v>
      </c>
      <c r="D159">
        <v>358</v>
      </c>
      <c r="E159">
        <v>0</v>
      </c>
      <c r="F159">
        <v>1</v>
      </c>
      <c r="H159">
        <v>1</v>
      </c>
      <c r="I159">
        <v>1</v>
      </c>
      <c r="J159" t="s">
        <v>385</v>
      </c>
      <c r="K159" t="s">
        <v>385</v>
      </c>
    </row>
    <row r="160" spans="1:11" x14ac:dyDescent="0.25">
      <c r="B160" s="2"/>
      <c r="C160" t="s">
        <v>482</v>
      </c>
      <c r="D160">
        <v>359</v>
      </c>
      <c r="E160">
        <v>0</v>
      </c>
      <c r="F160">
        <v>1</v>
      </c>
      <c r="H160">
        <v>1</v>
      </c>
      <c r="I160">
        <v>1</v>
      </c>
      <c r="J160" t="s">
        <v>384</v>
      </c>
      <c r="K160" t="s">
        <v>384</v>
      </c>
    </row>
    <row r="161" spans="1:11" x14ac:dyDescent="0.25">
      <c r="B161" s="2"/>
      <c r="C161" t="s">
        <v>483</v>
      </c>
      <c r="D161">
        <v>360</v>
      </c>
      <c r="E161">
        <v>0</v>
      </c>
      <c r="F161">
        <v>1</v>
      </c>
      <c r="H161">
        <v>1</v>
      </c>
      <c r="I161">
        <v>1</v>
      </c>
      <c r="J161" t="s">
        <v>384</v>
      </c>
      <c r="K161" t="s">
        <v>384</v>
      </c>
    </row>
    <row r="162" spans="1:11" x14ac:dyDescent="0.25">
      <c r="B162" s="2"/>
      <c r="C162" t="s">
        <v>484</v>
      </c>
      <c r="D162">
        <v>361</v>
      </c>
      <c r="E162">
        <v>0</v>
      </c>
      <c r="F162">
        <v>1</v>
      </c>
      <c r="H162">
        <v>1</v>
      </c>
      <c r="I162">
        <v>1</v>
      </c>
      <c r="J162" t="s">
        <v>384</v>
      </c>
      <c r="K162" t="s">
        <v>384</v>
      </c>
    </row>
    <row r="163" spans="1:11" x14ac:dyDescent="0.25">
      <c r="B163" s="2"/>
      <c r="C163" t="s">
        <v>485</v>
      </c>
      <c r="D163">
        <v>362</v>
      </c>
      <c r="E163">
        <v>355</v>
      </c>
      <c r="F163">
        <v>1</v>
      </c>
      <c r="H163">
        <v>1</v>
      </c>
      <c r="K163" t="s">
        <v>384</v>
      </c>
    </row>
    <row r="164" spans="1:11" x14ac:dyDescent="0.25">
      <c r="B164" s="2"/>
      <c r="C164" t="s">
        <v>486</v>
      </c>
      <c r="D164">
        <v>363</v>
      </c>
      <c r="E164">
        <v>303</v>
      </c>
      <c r="F164">
        <v>1</v>
      </c>
      <c r="H164">
        <v>1</v>
      </c>
      <c r="K164" t="s">
        <v>386</v>
      </c>
    </row>
    <row r="165" spans="1:11" x14ac:dyDescent="0.25">
      <c r="B165" s="2"/>
      <c r="C165" t="s">
        <v>487</v>
      </c>
      <c r="D165">
        <v>364</v>
      </c>
      <c r="E165">
        <v>0</v>
      </c>
      <c r="F165">
        <v>1</v>
      </c>
      <c r="H165">
        <v>1</v>
      </c>
      <c r="I165">
        <v>1</v>
      </c>
      <c r="J165" t="s">
        <v>384</v>
      </c>
      <c r="K165" t="s">
        <v>384</v>
      </c>
    </row>
    <row r="166" spans="1:11" x14ac:dyDescent="0.25">
      <c r="B166" s="2"/>
      <c r="C166" t="s">
        <v>488</v>
      </c>
      <c r="D166">
        <v>365</v>
      </c>
      <c r="E166">
        <v>0</v>
      </c>
      <c r="F166">
        <v>1</v>
      </c>
      <c r="H166">
        <v>1</v>
      </c>
      <c r="I166">
        <v>1</v>
      </c>
      <c r="J166" t="s">
        <v>386</v>
      </c>
      <c r="K166" t="s">
        <v>386</v>
      </c>
    </row>
    <row r="167" spans="1:11" x14ac:dyDescent="0.25">
      <c r="B167" s="2"/>
      <c r="C167" t="s">
        <v>489</v>
      </c>
      <c r="D167">
        <v>366</v>
      </c>
      <c r="E167">
        <v>335</v>
      </c>
      <c r="F167">
        <v>1</v>
      </c>
      <c r="H167">
        <v>1</v>
      </c>
      <c r="K167" t="s">
        <v>384</v>
      </c>
    </row>
    <row r="168" spans="1:11" x14ac:dyDescent="0.25">
      <c r="B168" s="2"/>
      <c r="C168" t="s">
        <v>490</v>
      </c>
      <c r="D168">
        <v>367</v>
      </c>
      <c r="E168">
        <v>0</v>
      </c>
      <c r="F168">
        <v>1</v>
      </c>
      <c r="H168">
        <v>1</v>
      </c>
      <c r="I168">
        <v>1</v>
      </c>
      <c r="J168" t="s">
        <v>384</v>
      </c>
      <c r="K168" t="s">
        <v>384</v>
      </c>
    </row>
    <row r="169" spans="1:11" x14ac:dyDescent="0.25">
      <c r="B169" s="2"/>
      <c r="C169" t="s">
        <v>491</v>
      </c>
      <c r="D169">
        <v>368</v>
      </c>
      <c r="E169">
        <v>0</v>
      </c>
      <c r="F169">
        <v>1</v>
      </c>
      <c r="H169">
        <v>1</v>
      </c>
      <c r="I169">
        <v>1</v>
      </c>
      <c r="J169" t="s">
        <v>386</v>
      </c>
      <c r="K169" t="s">
        <v>386</v>
      </c>
    </row>
    <row r="170" spans="1:11" x14ac:dyDescent="0.25">
      <c r="A170" s="11" t="s">
        <v>513</v>
      </c>
      <c r="B170" s="2" t="s">
        <v>8</v>
      </c>
      <c r="C170" t="s">
        <v>520</v>
      </c>
      <c r="D170">
        <v>369</v>
      </c>
      <c r="E170">
        <v>106</v>
      </c>
      <c r="F170">
        <v>1</v>
      </c>
      <c r="H170">
        <v>1</v>
      </c>
      <c r="K170" t="s">
        <v>384</v>
      </c>
    </row>
    <row r="171" spans="1:11" x14ac:dyDescent="0.25">
      <c r="B171" s="2"/>
      <c r="C171" t="s">
        <v>521</v>
      </c>
      <c r="D171">
        <v>370</v>
      </c>
      <c r="E171">
        <v>53</v>
      </c>
      <c r="F171">
        <v>1</v>
      </c>
      <c r="H171">
        <v>1</v>
      </c>
      <c r="K171" t="s">
        <v>384</v>
      </c>
    </row>
    <row r="172" spans="1:11" x14ac:dyDescent="0.25">
      <c r="B172" s="2"/>
      <c r="C172" t="s">
        <v>522</v>
      </c>
      <c r="D172">
        <v>371</v>
      </c>
      <c r="E172">
        <v>335</v>
      </c>
      <c r="F172">
        <v>1</v>
      </c>
      <c r="H172">
        <v>1</v>
      </c>
      <c r="K172" t="s">
        <v>384</v>
      </c>
    </row>
    <row r="173" spans="1:11" x14ac:dyDescent="0.25">
      <c r="B173" s="2"/>
      <c r="C173" t="s">
        <v>523</v>
      </c>
      <c r="D173">
        <v>372</v>
      </c>
      <c r="E173">
        <v>0</v>
      </c>
      <c r="F173">
        <v>1</v>
      </c>
      <c r="H173">
        <v>1</v>
      </c>
      <c r="I173">
        <v>1</v>
      </c>
      <c r="J173" t="s">
        <v>386</v>
      </c>
      <c r="K173" t="s">
        <v>386</v>
      </c>
    </row>
    <row r="174" spans="1:11" x14ac:dyDescent="0.25">
      <c r="B174" s="2"/>
      <c r="C174" t="s">
        <v>524</v>
      </c>
      <c r="D174">
        <v>373</v>
      </c>
      <c r="E174">
        <v>0</v>
      </c>
      <c r="F174">
        <v>1</v>
      </c>
      <c r="H174">
        <v>1</v>
      </c>
      <c r="I174">
        <v>1</v>
      </c>
      <c r="J174" t="s">
        <v>386</v>
      </c>
      <c r="K174" t="s">
        <v>386</v>
      </c>
    </row>
    <row r="175" spans="1:11" x14ac:dyDescent="0.25">
      <c r="B175" s="2"/>
      <c r="C175" t="s">
        <v>525</v>
      </c>
      <c r="D175">
        <v>374</v>
      </c>
      <c r="E175">
        <v>500</v>
      </c>
      <c r="F175">
        <v>1</v>
      </c>
      <c r="H175">
        <v>3</v>
      </c>
      <c r="K175" t="s">
        <v>386</v>
      </c>
    </row>
    <row r="176" spans="1:11" x14ac:dyDescent="0.25">
      <c r="A176" s="11" t="s">
        <v>531</v>
      </c>
      <c r="B176" s="2" t="s">
        <v>8</v>
      </c>
      <c r="C176" t="s">
        <v>737</v>
      </c>
      <c r="D176">
        <v>375</v>
      </c>
      <c r="E176" s="6" t="s">
        <v>363</v>
      </c>
      <c r="F176">
        <v>1</v>
      </c>
      <c r="H176">
        <v>1</v>
      </c>
      <c r="K176" t="s">
        <v>384</v>
      </c>
    </row>
    <row r="177" spans="1:11" x14ac:dyDescent="0.25">
      <c r="B177" s="2"/>
      <c r="C177" t="s">
        <v>539</v>
      </c>
      <c r="D177">
        <v>376</v>
      </c>
      <c r="E177">
        <v>12</v>
      </c>
      <c r="F177">
        <v>1</v>
      </c>
      <c r="H177">
        <v>3</v>
      </c>
      <c r="K177" t="s">
        <v>384</v>
      </c>
    </row>
    <row r="178" spans="1:11" x14ac:dyDescent="0.25">
      <c r="B178" s="2"/>
      <c r="C178" t="s">
        <v>540</v>
      </c>
      <c r="D178">
        <v>377</v>
      </c>
      <c r="E178">
        <v>224</v>
      </c>
      <c r="F178">
        <v>1</v>
      </c>
      <c r="H178">
        <v>1</v>
      </c>
      <c r="K178" t="s">
        <v>385</v>
      </c>
    </row>
    <row r="179" spans="1:11" x14ac:dyDescent="0.25">
      <c r="B179" s="2"/>
      <c r="C179" t="s">
        <v>66</v>
      </c>
      <c r="D179">
        <v>378</v>
      </c>
      <c r="E179">
        <v>18</v>
      </c>
      <c r="F179">
        <v>1</v>
      </c>
      <c r="H179">
        <v>1</v>
      </c>
      <c r="K179" t="s">
        <v>385</v>
      </c>
    </row>
    <row r="180" spans="1:11" x14ac:dyDescent="0.25">
      <c r="B180" s="2"/>
      <c r="C180" t="s">
        <v>541</v>
      </c>
      <c r="D180">
        <v>379</v>
      </c>
      <c r="E180">
        <v>115</v>
      </c>
      <c r="F180">
        <v>1</v>
      </c>
      <c r="H180">
        <v>1</v>
      </c>
      <c r="K180" t="s">
        <v>385</v>
      </c>
    </row>
    <row r="181" spans="1:11" x14ac:dyDescent="0.25">
      <c r="B181" s="2"/>
      <c r="C181" t="s">
        <v>81</v>
      </c>
      <c r="D181">
        <v>380</v>
      </c>
      <c r="E181">
        <v>106</v>
      </c>
      <c r="F181">
        <v>1</v>
      </c>
      <c r="H181">
        <v>1</v>
      </c>
      <c r="K181" t="s">
        <v>384</v>
      </c>
    </row>
    <row r="182" spans="1:11" x14ac:dyDescent="0.25">
      <c r="B182" s="2"/>
      <c r="C182" t="s">
        <v>164</v>
      </c>
      <c r="D182">
        <v>381</v>
      </c>
      <c r="E182" s="6" t="s">
        <v>319</v>
      </c>
      <c r="F182">
        <v>1</v>
      </c>
      <c r="H182">
        <v>3</v>
      </c>
      <c r="K182" t="s">
        <v>385</v>
      </c>
    </row>
    <row r="183" spans="1:11" x14ac:dyDescent="0.25">
      <c r="B183" s="2"/>
      <c r="C183" t="s">
        <v>542</v>
      </c>
      <c r="D183">
        <v>382</v>
      </c>
      <c r="E183">
        <v>0</v>
      </c>
      <c r="F183">
        <v>1</v>
      </c>
      <c r="H183">
        <v>1</v>
      </c>
      <c r="I183">
        <v>1</v>
      </c>
      <c r="J183" t="s">
        <v>386</v>
      </c>
      <c r="K183" t="s">
        <v>386</v>
      </c>
    </row>
    <row r="184" spans="1:11" x14ac:dyDescent="0.25">
      <c r="B184" s="2"/>
      <c r="C184" t="s">
        <v>543</v>
      </c>
      <c r="D184">
        <v>383</v>
      </c>
      <c r="E184">
        <v>372</v>
      </c>
      <c r="F184">
        <v>1</v>
      </c>
      <c r="H184">
        <v>1</v>
      </c>
      <c r="K184" t="s">
        <v>386</v>
      </c>
    </row>
    <row r="185" spans="1:11" x14ac:dyDescent="0.25">
      <c r="B185" s="2"/>
      <c r="C185" t="s">
        <v>544</v>
      </c>
      <c r="D185">
        <v>384</v>
      </c>
      <c r="E185">
        <v>34</v>
      </c>
      <c r="F185">
        <v>1</v>
      </c>
      <c r="H185">
        <v>1</v>
      </c>
      <c r="K185" t="s">
        <v>386</v>
      </c>
    </row>
    <row r="186" spans="1:11" x14ac:dyDescent="0.25">
      <c r="B186" s="2"/>
      <c r="C186" t="s">
        <v>545</v>
      </c>
      <c r="D186">
        <v>385</v>
      </c>
      <c r="E186">
        <v>347</v>
      </c>
      <c r="F186">
        <v>1</v>
      </c>
      <c r="H186">
        <v>3</v>
      </c>
      <c r="K186" t="s">
        <v>386</v>
      </c>
    </row>
    <row r="187" spans="1:11" x14ac:dyDescent="0.25">
      <c r="A187" s="11" t="s">
        <v>557</v>
      </c>
      <c r="B187" s="2" t="s">
        <v>8</v>
      </c>
      <c r="C187" t="s">
        <v>563</v>
      </c>
      <c r="D187">
        <v>386</v>
      </c>
      <c r="E187">
        <v>183</v>
      </c>
      <c r="F187">
        <v>1</v>
      </c>
      <c r="H187">
        <v>1</v>
      </c>
      <c r="K187" t="s">
        <v>385</v>
      </c>
    </row>
    <row r="188" spans="1:11" x14ac:dyDescent="0.25">
      <c r="B188" s="2"/>
      <c r="C188" t="s">
        <v>564</v>
      </c>
      <c r="D188">
        <v>387</v>
      </c>
      <c r="E188" s="6" t="s">
        <v>319</v>
      </c>
      <c r="F188">
        <v>1</v>
      </c>
      <c r="H188">
        <v>1</v>
      </c>
      <c r="K188" t="s">
        <v>385</v>
      </c>
    </row>
    <row r="189" spans="1:11" x14ac:dyDescent="0.25">
      <c r="B189" s="2"/>
      <c r="C189" t="s">
        <v>565</v>
      </c>
      <c r="D189">
        <v>388</v>
      </c>
      <c r="E189">
        <v>0</v>
      </c>
      <c r="F189">
        <v>1</v>
      </c>
      <c r="H189">
        <v>1</v>
      </c>
      <c r="I189">
        <v>1</v>
      </c>
      <c r="J189" t="s">
        <v>385</v>
      </c>
      <c r="K189" t="s">
        <v>385</v>
      </c>
    </row>
    <row r="190" spans="1:11" x14ac:dyDescent="0.25">
      <c r="B190" s="2"/>
      <c r="C190" t="s">
        <v>566</v>
      </c>
      <c r="D190">
        <v>389</v>
      </c>
      <c r="E190">
        <v>59</v>
      </c>
      <c r="G190">
        <v>1</v>
      </c>
      <c r="H190">
        <v>1</v>
      </c>
      <c r="K190" t="s">
        <v>384</v>
      </c>
    </row>
    <row r="191" spans="1:11" x14ac:dyDescent="0.25">
      <c r="B191" s="2"/>
      <c r="C191" t="s">
        <v>567</v>
      </c>
      <c r="D191">
        <v>390</v>
      </c>
      <c r="E191">
        <v>198</v>
      </c>
      <c r="F191">
        <v>1</v>
      </c>
      <c r="H191">
        <v>3</v>
      </c>
      <c r="K191" t="s">
        <v>384</v>
      </c>
    </row>
    <row r="192" spans="1:11" x14ac:dyDescent="0.25">
      <c r="B192" s="2"/>
      <c r="C192" t="s">
        <v>568</v>
      </c>
      <c r="D192">
        <v>391</v>
      </c>
      <c r="E192">
        <v>347</v>
      </c>
      <c r="F192">
        <v>1</v>
      </c>
      <c r="H192">
        <v>1</v>
      </c>
      <c r="K192" t="s">
        <v>386</v>
      </c>
    </row>
    <row r="193" spans="1:11" x14ac:dyDescent="0.25">
      <c r="B193" s="2"/>
      <c r="C193" t="s">
        <v>749</v>
      </c>
      <c r="D193">
        <v>392</v>
      </c>
      <c r="E193">
        <v>353</v>
      </c>
      <c r="F193">
        <v>1</v>
      </c>
      <c r="H193">
        <v>1</v>
      </c>
      <c r="K193" t="s">
        <v>385</v>
      </c>
    </row>
    <row r="194" spans="1:11" x14ac:dyDescent="0.25">
      <c r="B194" s="2"/>
      <c r="C194" t="s">
        <v>750</v>
      </c>
      <c r="D194" s="6" t="s">
        <v>751</v>
      </c>
      <c r="E194">
        <v>355</v>
      </c>
      <c r="F194">
        <v>1</v>
      </c>
      <c r="H194">
        <v>1</v>
      </c>
      <c r="K194" t="s">
        <v>385</v>
      </c>
    </row>
    <row r="195" spans="1:11" x14ac:dyDescent="0.25">
      <c r="B195" s="2"/>
      <c r="C195" t="s">
        <v>569</v>
      </c>
      <c r="D195">
        <v>393</v>
      </c>
      <c r="E195">
        <v>0</v>
      </c>
      <c r="F195">
        <v>1</v>
      </c>
      <c r="H195">
        <v>1</v>
      </c>
      <c r="I195">
        <v>1</v>
      </c>
      <c r="J195" t="s">
        <v>384</v>
      </c>
      <c r="K195" t="s">
        <v>384</v>
      </c>
    </row>
    <row r="196" spans="1:11" x14ac:dyDescent="0.25">
      <c r="B196" s="2"/>
      <c r="C196" t="s">
        <v>570</v>
      </c>
      <c r="D196">
        <v>394</v>
      </c>
      <c r="E196">
        <v>443</v>
      </c>
      <c r="F196">
        <v>1</v>
      </c>
      <c r="H196">
        <v>1</v>
      </c>
      <c r="K196" t="s">
        <v>386</v>
      </c>
    </row>
    <row r="197" spans="1:11" x14ac:dyDescent="0.25">
      <c r="B197" s="2"/>
      <c r="C197" t="s">
        <v>571</v>
      </c>
      <c r="D197">
        <v>395</v>
      </c>
      <c r="E197">
        <v>0</v>
      </c>
      <c r="F197">
        <v>1</v>
      </c>
      <c r="H197">
        <v>1</v>
      </c>
      <c r="I197">
        <v>1</v>
      </c>
      <c r="J197" t="s">
        <v>386</v>
      </c>
      <c r="K197" t="s">
        <v>386</v>
      </c>
    </row>
    <row r="198" spans="1:11" x14ac:dyDescent="0.25">
      <c r="A198" t="s">
        <v>9</v>
      </c>
      <c r="B198" t="s">
        <v>10</v>
      </c>
      <c r="C198" t="s">
        <v>742</v>
      </c>
      <c r="D198">
        <v>191</v>
      </c>
      <c r="E198">
        <v>39</v>
      </c>
      <c r="F198">
        <v>1</v>
      </c>
      <c r="H198">
        <v>2</v>
      </c>
      <c r="K198" t="s">
        <v>385</v>
      </c>
    </row>
    <row r="199" spans="1:11" x14ac:dyDescent="0.25">
      <c r="C199" t="s">
        <v>743</v>
      </c>
      <c r="D199" s="6" t="s">
        <v>337</v>
      </c>
      <c r="E199" s="6" t="s">
        <v>330</v>
      </c>
      <c r="F199">
        <v>1</v>
      </c>
      <c r="H199">
        <v>2</v>
      </c>
      <c r="K199" t="s">
        <v>385</v>
      </c>
    </row>
    <row r="200" spans="1:11" x14ac:dyDescent="0.25">
      <c r="C200" t="s">
        <v>106</v>
      </c>
      <c r="D200">
        <v>129</v>
      </c>
      <c r="E200">
        <v>0</v>
      </c>
      <c r="F200">
        <v>1</v>
      </c>
      <c r="H200">
        <v>2</v>
      </c>
      <c r="I200">
        <v>2</v>
      </c>
      <c r="J200" t="s">
        <v>384</v>
      </c>
      <c r="K200" t="s">
        <v>384</v>
      </c>
    </row>
    <row r="201" spans="1:11" x14ac:dyDescent="0.25">
      <c r="A201" t="s">
        <v>3</v>
      </c>
      <c r="B201" t="s">
        <v>10</v>
      </c>
      <c r="C201" t="s">
        <v>325</v>
      </c>
      <c r="D201">
        <v>84</v>
      </c>
      <c r="E201">
        <v>39</v>
      </c>
      <c r="F201">
        <v>1</v>
      </c>
      <c r="H201">
        <v>2</v>
      </c>
      <c r="K201" t="s">
        <v>385</v>
      </c>
    </row>
    <row r="202" spans="1:11" x14ac:dyDescent="0.25">
      <c r="C202" t="s">
        <v>324</v>
      </c>
      <c r="D202" s="6" t="s">
        <v>326</v>
      </c>
      <c r="E202" s="6" t="s">
        <v>330</v>
      </c>
      <c r="F202">
        <v>1</v>
      </c>
      <c r="H202">
        <v>2</v>
      </c>
      <c r="K202" t="s">
        <v>385</v>
      </c>
    </row>
    <row r="203" spans="1:11" x14ac:dyDescent="0.25">
      <c r="A203" t="s">
        <v>4</v>
      </c>
      <c r="B203" t="s">
        <v>10</v>
      </c>
      <c r="C203" t="s">
        <v>107</v>
      </c>
      <c r="D203">
        <v>143</v>
      </c>
      <c r="E203">
        <v>31</v>
      </c>
      <c r="F203">
        <v>1</v>
      </c>
      <c r="H203">
        <v>2</v>
      </c>
      <c r="K203" t="s">
        <v>385</v>
      </c>
    </row>
    <row r="204" spans="1:11" x14ac:dyDescent="0.25">
      <c r="C204" t="s">
        <v>108</v>
      </c>
      <c r="D204">
        <v>221</v>
      </c>
      <c r="E204">
        <v>0</v>
      </c>
      <c r="F204">
        <v>1</v>
      </c>
      <c r="H204">
        <v>3</v>
      </c>
      <c r="I204">
        <v>3</v>
      </c>
      <c r="J204" t="s">
        <v>385</v>
      </c>
      <c r="K204" t="s">
        <v>385</v>
      </c>
    </row>
    <row r="205" spans="1:11" x14ac:dyDescent="0.25">
      <c r="C205" t="s">
        <v>109</v>
      </c>
      <c r="D205">
        <v>124</v>
      </c>
      <c r="E205">
        <v>39</v>
      </c>
      <c r="F205">
        <v>1</v>
      </c>
      <c r="H205">
        <v>2</v>
      </c>
      <c r="K205" t="s">
        <v>385</v>
      </c>
    </row>
    <row r="206" spans="1:11" x14ac:dyDescent="0.25">
      <c r="C206" t="s">
        <v>110</v>
      </c>
      <c r="D206">
        <v>43</v>
      </c>
      <c r="E206">
        <v>0</v>
      </c>
      <c r="F206">
        <v>1</v>
      </c>
      <c r="H206">
        <v>2</v>
      </c>
      <c r="I206">
        <v>2</v>
      </c>
      <c r="J206" t="s">
        <v>386</v>
      </c>
      <c r="K206" t="s">
        <v>386</v>
      </c>
    </row>
    <row r="207" spans="1:11" x14ac:dyDescent="0.25">
      <c r="A207" t="s">
        <v>5</v>
      </c>
      <c r="B207" t="s">
        <v>10</v>
      </c>
      <c r="C207" t="s">
        <v>111</v>
      </c>
      <c r="D207">
        <v>14</v>
      </c>
      <c r="E207">
        <v>0</v>
      </c>
      <c r="F207">
        <v>1</v>
      </c>
      <c r="H207">
        <v>2</v>
      </c>
      <c r="I207">
        <v>2</v>
      </c>
      <c r="J207" t="s">
        <v>384</v>
      </c>
      <c r="K207" t="s">
        <v>384</v>
      </c>
    </row>
    <row r="208" spans="1:11" x14ac:dyDescent="0.25">
      <c r="C208" t="s">
        <v>112</v>
      </c>
      <c r="D208">
        <v>30</v>
      </c>
      <c r="E208">
        <v>0</v>
      </c>
      <c r="F208">
        <v>1</v>
      </c>
      <c r="H208">
        <v>2</v>
      </c>
      <c r="I208">
        <v>2</v>
      </c>
      <c r="J208" t="s">
        <v>384</v>
      </c>
      <c r="K208" t="s">
        <v>384</v>
      </c>
    </row>
    <row r="209" spans="1:11" x14ac:dyDescent="0.25">
      <c r="C209" t="s">
        <v>113</v>
      </c>
      <c r="D209">
        <v>13</v>
      </c>
      <c r="E209">
        <v>53</v>
      </c>
      <c r="F209">
        <v>1</v>
      </c>
      <c r="H209">
        <v>3</v>
      </c>
      <c r="K209" t="s">
        <v>384</v>
      </c>
    </row>
    <row r="210" spans="1:11" x14ac:dyDescent="0.25">
      <c r="C210" t="s">
        <v>114</v>
      </c>
      <c r="D210">
        <v>149</v>
      </c>
      <c r="E210">
        <v>99</v>
      </c>
      <c r="F210">
        <v>1</v>
      </c>
      <c r="H210">
        <v>2</v>
      </c>
      <c r="K210" t="s">
        <v>386</v>
      </c>
    </row>
    <row r="211" spans="1:11" x14ac:dyDescent="0.25">
      <c r="C211" t="s">
        <v>115</v>
      </c>
      <c r="D211">
        <v>56</v>
      </c>
      <c r="E211">
        <v>0</v>
      </c>
      <c r="F211">
        <v>1</v>
      </c>
      <c r="H211">
        <v>2</v>
      </c>
      <c r="I211">
        <v>2</v>
      </c>
      <c r="J211" t="s">
        <v>384</v>
      </c>
      <c r="K211" t="s">
        <v>386</v>
      </c>
    </row>
    <row r="212" spans="1:11" x14ac:dyDescent="0.25">
      <c r="C212" t="s">
        <v>116</v>
      </c>
      <c r="D212">
        <v>76</v>
      </c>
      <c r="E212">
        <v>0</v>
      </c>
      <c r="F212">
        <v>1</v>
      </c>
      <c r="H212">
        <v>2</v>
      </c>
      <c r="I212">
        <v>2</v>
      </c>
      <c r="J212" t="s">
        <v>384</v>
      </c>
      <c r="K212" t="s">
        <v>384</v>
      </c>
    </row>
    <row r="213" spans="1:11" x14ac:dyDescent="0.25">
      <c r="A213" t="s">
        <v>6</v>
      </c>
      <c r="B213" t="s">
        <v>10</v>
      </c>
      <c r="C213" t="s">
        <v>117</v>
      </c>
      <c r="D213">
        <v>185</v>
      </c>
      <c r="E213">
        <v>39</v>
      </c>
      <c r="F213">
        <v>1</v>
      </c>
      <c r="H213">
        <v>2</v>
      </c>
      <c r="K213" t="s">
        <v>385</v>
      </c>
    </row>
    <row r="214" spans="1:11" x14ac:dyDescent="0.25">
      <c r="C214" t="s">
        <v>118</v>
      </c>
      <c r="D214">
        <v>12</v>
      </c>
      <c r="E214">
        <v>0</v>
      </c>
      <c r="F214">
        <v>1</v>
      </c>
      <c r="H214">
        <v>2</v>
      </c>
      <c r="I214">
        <v>2</v>
      </c>
      <c r="J214" t="s">
        <v>384</v>
      </c>
      <c r="K214" t="s">
        <v>384</v>
      </c>
    </row>
    <row r="215" spans="1:11" x14ac:dyDescent="0.25">
      <c r="C215" t="s">
        <v>119</v>
      </c>
      <c r="D215">
        <v>147</v>
      </c>
      <c r="E215">
        <v>3</v>
      </c>
      <c r="F215">
        <v>1</v>
      </c>
      <c r="H215">
        <v>3</v>
      </c>
      <c r="K215" t="s">
        <v>385</v>
      </c>
    </row>
    <row r="216" spans="1:11" x14ac:dyDescent="0.25">
      <c r="C216" t="s">
        <v>120</v>
      </c>
      <c r="D216">
        <v>182</v>
      </c>
      <c r="E216">
        <v>0</v>
      </c>
      <c r="F216">
        <v>1</v>
      </c>
      <c r="H216">
        <v>3</v>
      </c>
      <c r="I216">
        <v>3</v>
      </c>
      <c r="J216" t="s">
        <v>386</v>
      </c>
      <c r="K216" t="s">
        <v>386</v>
      </c>
    </row>
    <row r="217" spans="1:11" x14ac:dyDescent="0.25">
      <c r="C217" t="s">
        <v>121</v>
      </c>
      <c r="D217">
        <v>71</v>
      </c>
      <c r="E217">
        <v>0</v>
      </c>
      <c r="F217">
        <v>1</v>
      </c>
      <c r="H217">
        <v>1</v>
      </c>
      <c r="I217">
        <v>1</v>
      </c>
      <c r="J217" t="s">
        <v>384</v>
      </c>
      <c r="K217" t="s">
        <v>384</v>
      </c>
    </row>
    <row r="218" spans="1:11" x14ac:dyDescent="0.25">
      <c r="C218" t="s">
        <v>257</v>
      </c>
      <c r="D218" s="6" t="s">
        <v>258</v>
      </c>
      <c r="E218">
        <v>70</v>
      </c>
      <c r="F218">
        <v>1</v>
      </c>
      <c r="H218">
        <v>2</v>
      </c>
      <c r="K218" t="s">
        <v>386</v>
      </c>
    </row>
    <row r="219" spans="1:11" x14ac:dyDescent="0.25">
      <c r="C219" t="s">
        <v>257</v>
      </c>
      <c r="D219" s="6" t="s">
        <v>259</v>
      </c>
      <c r="E219" s="6" t="s">
        <v>251</v>
      </c>
      <c r="F219">
        <v>1</v>
      </c>
      <c r="H219">
        <v>2</v>
      </c>
      <c r="K219" t="s">
        <v>386</v>
      </c>
    </row>
    <row r="220" spans="1:11" x14ac:dyDescent="0.25">
      <c r="C220" t="s">
        <v>122</v>
      </c>
      <c r="D220">
        <v>21</v>
      </c>
      <c r="E220">
        <v>0</v>
      </c>
      <c r="F220">
        <v>1</v>
      </c>
      <c r="H220">
        <v>3</v>
      </c>
      <c r="I220">
        <v>3</v>
      </c>
      <c r="J220" t="s">
        <v>385</v>
      </c>
      <c r="K220" t="s">
        <v>385</v>
      </c>
    </row>
    <row r="221" spans="1:11" x14ac:dyDescent="0.25">
      <c r="A221" t="s">
        <v>7</v>
      </c>
      <c r="B221" t="s">
        <v>10</v>
      </c>
      <c r="C221" t="s">
        <v>123</v>
      </c>
      <c r="D221">
        <v>31</v>
      </c>
      <c r="E221">
        <v>0</v>
      </c>
      <c r="F221">
        <v>1</v>
      </c>
      <c r="H221">
        <v>3</v>
      </c>
      <c r="I221">
        <v>3</v>
      </c>
      <c r="J221" t="s">
        <v>385</v>
      </c>
      <c r="K221" t="s">
        <v>385</v>
      </c>
    </row>
    <row r="222" spans="1:11" x14ac:dyDescent="0.25">
      <c r="C222" t="s">
        <v>124</v>
      </c>
      <c r="D222">
        <v>199</v>
      </c>
      <c r="E222">
        <v>190</v>
      </c>
      <c r="F222">
        <v>1</v>
      </c>
      <c r="H222">
        <v>2</v>
      </c>
      <c r="K222" t="s">
        <v>385</v>
      </c>
    </row>
    <row r="223" spans="1:11" x14ac:dyDescent="0.25">
      <c r="C223" t="s">
        <v>125</v>
      </c>
      <c r="D223">
        <v>89</v>
      </c>
      <c r="E223">
        <v>0</v>
      </c>
      <c r="F223">
        <v>1</v>
      </c>
      <c r="H223">
        <v>2</v>
      </c>
      <c r="I223">
        <v>2</v>
      </c>
      <c r="J223" t="s">
        <v>386</v>
      </c>
      <c r="K223" t="s">
        <v>386</v>
      </c>
    </row>
    <row r="224" spans="1:11" x14ac:dyDescent="0.25">
      <c r="C224" t="s">
        <v>126</v>
      </c>
      <c r="D224">
        <v>117</v>
      </c>
      <c r="E224">
        <v>175</v>
      </c>
      <c r="F224">
        <v>1</v>
      </c>
      <c r="H224">
        <v>2</v>
      </c>
      <c r="K224" t="s">
        <v>386</v>
      </c>
    </row>
    <row r="225" spans="1:11" x14ac:dyDescent="0.25">
      <c r="C225" t="s">
        <v>127</v>
      </c>
      <c r="D225">
        <v>142</v>
      </c>
      <c r="E225">
        <v>0</v>
      </c>
      <c r="F225">
        <v>1</v>
      </c>
      <c r="H225">
        <v>2</v>
      </c>
      <c r="I225">
        <v>2</v>
      </c>
      <c r="J225" t="s">
        <v>386</v>
      </c>
      <c r="K225" t="s">
        <v>386</v>
      </c>
    </row>
    <row r="226" spans="1:11" x14ac:dyDescent="0.25">
      <c r="C226" t="s">
        <v>128</v>
      </c>
      <c r="D226">
        <v>70</v>
      </c>
      <c r="E226">
        <v>0</v>
      </c>
      <c r="F226">
        <v>1</v>
      </c>
      <c r="H226">
        <v>2</v>
      </c>
      <c r="I226">
        <v>2</v>
      </c>
      <c r="J226" t="s">
        <v>386</v>
      </c>
      <c r="K226" t="s">
        <v>386</v>
      </c>
    </row>
    <row r="227" spans="1:11" x14ac:dyDescent="0.25">
      <c r="A227" s="11" t="s">
        <v>446</v>
      </c>
      <c r="B227" t="s">
        <v>10</v>
      </c>
      <c r="C227" t="s">
        <v>335</v>
      </c>
      <c r="D227">
        <v>396</v>
      </c>
      <c r="E227">
        <v>39</v>
      </c>
      <c r="F227">
        <v>1</v>
      </c>
      <c r="H227">
        <v>2</v>
      </c>
      <c r="K227" t="s">
        <v>385</v>
      </c>
    </row>
    <row r="228" spans="1:11" x14ac:dyDescent="0.25">
      <c r="C228" t="s">
        <v>331</v>
      </c>
      <c r="D228" s="6" t="s">
        <v>733</v>
      </c>
      <c r="E228" s="6" t="s">
        <v>330</v>
      </c>
      <c r="F228">
        <v>1</v>
      </c>
      <c r="H228">
        <v>2</v>
      </c>
      <c r="K228" t="s">
        <v>385</v>
      </c>
    </row>
    <row r="229" spans="1:11" x14ac:dyDescent="0.25">
      <c r="C229" t="s">
        <v>492</v>
      </c>
      <c r="D229">
        <v>397</v>
      </c>
      <c r="E229">
        <v>0</v>
      </c>
      <c r="F229">
        <v>1</v>
      </c>
      <c r="H229">
        <v>2</v>
      </c>
      <c r="I229">
        <v>2</v>
      </c>
      <c r="J229" t="s">
        <v>386</v>
      </c>
      <c r="K229" t="s">
        <v>386</v>
      </c>
    </row>
    <row r="230" spans="1:11" x14ac:dyDescent="0.25">
      <c r="A230" s="11" t="s">
        <v>513</v>
      </c>
      <c r="B230" t="s">
        <v>10</v>
      </c>
      <c r="C230" t="s">
        <v>730</v>
      </c>
      <c r="D230" s="6" t="s">
        <v>731</v>
      </c>
      <c r="E230" s="6" t="s">
        <v>363</v>
      </c>
      <c r="F230">
        <v>1</v>
      </c>
      <c r="H230">
        <v>2</v>
      </c>
      <c r="K230" t="s">
        <v>385</v>
      </c>
    </row>
    <row r="231" spans="1:11" x14ac:dyDescent="0.25">
      <c r="A231" s="11"/>
      <c r="C231" t="s">
        <v>729</v>
      </c>
      <c r="D231" s="6" t="s">
        <v>732</v>
      </c>
      <c r="E231" s="6" t="s">
        <v>319</v>
      </c>
      <c r="F231">
        <v>1</v>
      </c>
      <c r="H231">
        <v>2</v>
      </c>
      <c r="K231" t="s">
        <v>385</v>
      </c>
    </row>
    <row r="232" spans="1:11" x14ac:dyDescent="0.25">
      <c r="C232" t="s">
        <v>526</v>
      </c>
      <c r="D232">
        <v>399</v>
      </c>
      <c r="E232">
        <v>0</v>
      </c>
      <c r="F232">
        <v>1</v>
      </c>
      <c r="H232">
        <v>2</v>
      </c>
      <c r="I232">
        <v>2</v>
      </c>
      <c r="J232" t="s">
        <v>386</v>
      </c>
      <c r="K232" t="s">
        <v>386</v>
      </c>
    </row>
    <row r="233" spans="1:11" x14ac:dyDescent="0.25">
      <c r="C233" t="s">
        <v>527</v>
      </c>
      <c r="D233">
        <v>400</v>
      </c>
      <c r="E233" s="6" t="s">
        <v>319</v>
      </c>
      <c r="F233">
        <v>1</v>
      </c>
      <c r="H233">
        <v>3</v>
      </c>
      <c r="K233" t="s">
        <v>385</v>
      </c>
    </row>
    <row r="234" spans="1:11" x14ac:dyDescent="0.25">
      <c r="C234" t="s">
        <v>528</v>
      </c>
      <c r="D234">
        <v>401</v>
      </c>
      <c r="E234">
        <v>0</v>
      </c>
      <c r="F234">
        <v>1</v>
      </c>
      <c r="H234">
        <v>3</v>
      </c>
      <c r="I234">
        <v>3</v>
      </c>
      <c r="J234" t="s">
        <v>386</v>
      </c>
      <c r="K234" t="s">
        <v>386</v>
      </c>
    </row>
    <row r="235" spans="1:11" x14ac:dyDescent="0.25">
      <c r="C235" t="s">
        <v>529</v>
      </c>
      <c r="D235">
        <v>402</v>
      </c>
      <c r="E235">
        <v>0</v>
      </c>
      <c r="F235">
        <v>1</v>
      </c>
      <c r="H235">
        <v>3</v>
      </c>
      <c r="I235">
        <v>3</v>
      </c>
      <c r="J235" t="s">
        <v>386</v>
      </c>
      <c r="K235" t="s">
        <v>386</v>
      </c>
    </row>
    <row r="236" spans="1:11" x14ac:dyDescent="0.25">
      <c r="A236" s="11" t="s">
        <v>531</v>
      </c>
      <c r="B236" t="s">
        <v>10</v>
      </c>
      <c r="C236" t="s">
        <v>546</v>
      </c>
      <c r="D236">
        <v>403</v>
      </c>
      <c r="E236">
        <v>183</v>
      </c>
      <c r="F236">
        <v>1</v>
      </c>
      <c r="H236">
        <v>3</v>
      </c>
      <c r="K236" t="s">
        <v>385</v>
      </c>
    </row>
    <row r="237" spans="1:11" x14ac:dyDescent="0.25">
      <c r="C237" t="s">
        <v>547</v>
      </c>
      <c r="D237">
        <v>404</v>
      </c>
      <c r="E237">
        <v>39</v>
      </c>
      <c r="F237">
        <v>1</v>
      </c>
      <c r="H237">
        <v>2</v>
      </c>
      <c r="K237" t="s">
        <v>385</v>
      </c>
    </row>
    <row r="238" spans="1:11" x14ac:dyDescent="0.25">
      <c r="C238" t="s">
        <v>548</v>
      </c>
      <c r="D238">
        <v>405</v>
      </c>
      <c r="E238" s="6" t="s">
        <v>330</v>
      </c>
      <c r="F238">
        <v>1</v>
      </c>
      <c r="H238">
        <v>2</v>
      </c>
      <c r="K238" t="s">
        <v>385</v>
      </c>
    </row>
    <row r="239" spans="1:11" x14ac:dyDescent="0.25">
      <c r="C239" t="s">
        <v>549</v>
      </c>
      <c r="D239">
        <v>406</v>
      </c>
      <c r="E239">
        <v>3</v>
      </c>
      <c r="F239">
        <v>1</v>
      </c>
      <c r="H239">
        <v>2</v>
      </c>
      <c r="K239" t="s">
        <v>385</v>
      </c>
    </row>
    <row r="240" spans="1:11" x14ac:dyDescent="0.25">
      <c r="C240" t="s">
        <v>550</v>
      </c>
      <c r="D240">
        <v>407</v>
      </c>
      <c r="E240">
        <v>174</v>
      </c>
      <c r="F240">
        <v>1</v>
      </c>
      <c r="H240">
        <v>2</v>
      </c>
      <c r="K240" t="s">
        <v>386</v>
      </c>
    </row>
    <row r="241" spans="1:11" x14ac:dyDescent="0.25">
      <c r="A241" s="11" t="s">
        <v>557</v>
      </c>
      <c r="B241" t="s">
        <v>10</v>
      </c>
      <c r="C241" t="s">
        <v>572</v>
      </c>
      <c r="D241">
        <v>408</v>
      </c>
      <c r="E241">
        <v>39</v>
      </c>
      <c r="F241">
        <v>1</v>
      </c>
      <c r="H241">
        <v>2</v>
      </c>
      <c r="K241" t="s">
        <v>385</v>
      </c>
    </row>
    <row r="242" spans="1:11" x14ac:dyDescent="0.25">
      <c r="C242" t="s">
        <v>573</v>
      </c>
      <c r="D242">
        <v>409</v>
      </c>
      <c r="E242">
        <v>10</v>
      </c>
      <c r="F242">
        <v>1</v>
      </c>
      <c r="H242">
        <v>2</v>
      </c>
      <c r="K242" t="s">
        <v>384</v>
      </c>
    </row>
    <row r="243" spans="1:11" x14ac:dyDescent="0.25">
      <c r="C243" t="s">
        <v>748</v>
      </c>
      <c r="D243">
        <v>410</v>
      </c>
      <c r="E243">
        <v>0</v>
      </c>
      <c r="F243">
        <v>1</v>
      </c>
      <c r="H243">
        <v>2</v>
      </c>
      <c r="I243">
        <v>2</v>
      </c>
      <c r="J243" t="s">
        <v>386</v>
      </c>
      <c r="K243" t="s">
        <v>386</v>
      </c>
    </row>
    <row r="244" spans="1:11" x14ac:dyDescent="0.25">
      <c r="C244" t="s">
        <v>574</v>
      </c>
      <c r="D244">
        <v>411</v>
      </c>
      <c r="E244">
        <v>0</v>
      </c>
      <c r="F244">
        <v>1</v>
      </c>
      <c r="H244">
        <v>2</v>
      </c>
      <c r="I244">
        <v>2</v>
      </c>
      <c r="J244" t="s">
        <v>386</v>
      </c>
      <c r="K244" t="s">
        <v>386</v>
      </c>
    </row>
    <row r="245" spans="1:11" x14ac:dyDescent="0.25">
      <c r="C245" t="s">
        <v>575</v>
      </c>
      <c r="D245">
        <v>412</v>
      </c>
      <c r="E245">
        <v>198</v>
      </c>
      <c r="F245">
        <v>1</v>
      </c>
      <c r="H245">
        <v>2</v>
      </c>
      <c r="K245" t="s">
        <v>385</v>
      </c>
    </row>
    <row r="246" spans="1:11" x14ac:dyDescent="0.25">
      <c r="C246" t="s">
        <v>576</v>
      </c>
      <c r="D246">
        <v>413</v>
      </c>
      <c r="E246">
        <v>0</v>
      </c>
      <c r="F246">
        <v>1</v>
      </c>
      <c r="H246">
        <v>2</v>
      </c>
      <c r="I246">
        <v>2</v>
      </c>
      <c r="J246" t="s">
        <v>384</v>
      </c>
      <c r="K246" t="s">
        <v>384</v>
      </c>
    </row>
    <row r="247" spans="1:11" x14ac:dyDescent="0.25">
      <c r="C247" t="s">
        <v>45</v>
      </c>
      <c r="D247">
        <v>414</v>
      </c>
      <c r="E247">
        <v>6</v>
      </c>
      <c r="F247">
        <v>1</v>
      </c>
      <c r="H247">
        <v>2</v>
      </c>
      <c r="K247" t="s">
        <v>385</v>
      </c>
    </row>
    <row r="248" spans="1:11" x14ac:dyDescent="0.25">
      <c r="C248" t="s">
        <v>447</v>
      </c>
      <c r="D248">
        <v>415</v>
      </c>
      <c r="E248">
        <v>208</v>
      </c>
      <c r="F248">
        <v>1</v>
      </c>
      <c r="H248">
        <v>2</v>
      </c>
      <c r="K248" t="s">
        <v>384</v>
      </c>
    </row>
    <row r="249" spans="1:11" x14ac:dyDescent="0.25">
      <c r="A249" t="s">
        <v>9</v>
      </c>
      <c r="B249" s="2" t="s">
        <v>11</v>
      </c>
      <c r="C249" t="s">
        <v>129</v>
      </c>
      <c r="D249">
        <v>81</v>
      </c>
      <c r="E249">
        <v>0</v>
      </c>
      <c r="G249">
        <v>1</v>
      </c>
      <c r="H249">
        <v>0</v>
      </c>
      <c r="I249">
        <v>0</v>
      </c>
      <c r="J249" t="s">
        <v>386</v>
      </c>
      <c r="K249" t="s">
        <v>386</v>
      </c>
    </row>
    <row r="250" spans="1:11" x14ac:dyDescent="0.25">
      <c r="A250" t="s">
        <v>3</v>
      </c>
      <c r="B250" s="2" t="s">
        <v>11</v>
      </c>
      <c r="C250" t="s">
        <v>130</v>
      </c>
      <c r="D250">
        <v>226</v>
      </c>
      <c r="E250">
        <v>227</v>
      </c>
      <c r="F250">
        <v>1</v>
      </c>
      <c r="H250">
        <v>0</v>
      </c>
      <c r="K250" t="s">
        <v>386</v>
      </c>
    </row>
    <row r="251" spans="1:11" x14ac:dyDescent="0.25">
      <c r="B251" s="2"/>
      <c r="C251" t="s">
        <v>131</v>
      </c>
      <c r="D251">
        <v>212</v>
      </c>
      <c r="E251">
        <v>175</v>
      </c>
      <c r="F251">
        <v>1</v>
      </c>
      <c r="H251">
        <v>0</v>
      </c>
      <c r="K251" t="s">
        <v>386</v>
      </c>
    </row>
    <row r="252" spans="1:11" x14ac:dyDescent="0.25">
      <c r="B252" s="2"/>
      <c r="C252" t="s">
        <v>132</v>
      </c>
      <c r="D252">
        <v>8</v>
      </c>
      <c r="E252">
        <v>0</v>
      </c>
      <c r="F252">
        <v>1</v>
      </c>
      <c r="H252">
        <v>0</v>
      </c>
      <c r="I252">
        <v>0</v>
      </c>
    </row>
    <row r="253" spans="1:11" x14ac:dyDescent="0.25">
      <c r="A253" t="s">
        <v>4</v>
      </c>
      <c r="B253" s="2" t="s">
        <v>11</v>
      </c>
      <c r="C253" t="s">
        <v>133</v>
      </c>
      <c r="D253">
        <v>78</v>
      </c>
      <c r="E253">
        <v>99</v>
      </c>
      <c r="F253">
        <v>1</v>
      </c>
      <c r="H253">
        <v>1</v>
      </c>
      <c r="K253" t="s">
        <v>386</v>
      </c>
    </row>
    <row r="254" spans="1:11" x14ac:dyDescent="0.25">
      <c r="B254" s="2"/>
      <c r="C254" t="s">
        <v>134</v>
      </c>
      <c r="D254">
        <v>157</v>
      </c>
      <c r="E254">
        <v>0</v>
      </c>
      <c r="F254">
        <v>1</v>
      </c>
      <c r="H254">
        <v>0</v>
      </c>
      <c r="I254">
        <v>0</v>
      </c>
      <c r="J254" t="s">
        <v>386</v>
      </c>
      <c r="K254" t="s">
        <v>386</v>
      </c>
    </row>
    <row r="255" spans="1:11" x14ac:dyDescent="0.25">
      <c r="B255" s="2"/>
      <c r="C255" t="s">
        <v>135</v>
      </c>
      <c r="D255">
        <v>179</v>
      </c>
      <c r="E255">
        <v>0</v>
      </c>
      <c r="F255">
        <v>1</v>
      </c>
      <c r="H255">
        <v>1</v>
      </c>
      <c r="I255">
        <v>1</v>
      </c>
      <c r="J255" t="s">
        <v>386</v>
      </c>
      <c r="K255" t="s">
        <v>386</v>
      </c>
    </row>
    <row r="256" spans="1:11" x14ac:dyDescent="0.25">
      <c r="B256" s="2"/>
      <c r="C256" t="s">
        <v>342</v>
      </c>
      <c r="D256">
        <v>83</v>
      </c>
      <c r="E256">
        <v>0</v>
      </c>
      <c r="G256">
        <v>1</v>
      </c>
      <c r="H256">
        <v>3</v>
      </c>
      <c r="I256">
        <v>3</v>
      </c>
      <c r="J256" t="s">
        <v>384</v>
      </c>
      <c r="K256" t="s">
        <v>384</v>
      </c>
    </row>
    <row r="257" spans="1:11" x14ac:dyDescent="0.25">
      <c r="B257" s="2"/>
      <c r="C257" t="s">
        <v>343</v>
      </c>
      <c r="D257" s="6" t="s">
        <v>344</v>
      </c>
      <c r="E257">
        <v>0</v>
      </c>
      <c r="F257">
        <v>1</v>
      </c>
      <c r="H257">
        <v>3</v>
      </c>
      <c r="I257">
        <v>3</v>
      </c>
      <c r="J257" t="s">
        <v>384</v>
      </c>
      <c r="K257" t="s">
        <v>384</v>
      </c>
    </row>
    <row r="258" spans="1:11" x14ac:dyDescent="0.25">
      <c r="B258" s="2"/>
      <c r="C258" t="s">
        <v>136</v>
      </c>
      <c r="D258">
        <v>166</v>
      </c>
      <c r="E258">
        <v>0</v>
      </c>
      <c r="G258">
        <v>1</v>
      </c>
      <c r="H258">
        <v>3</v>
      </c>
      <c r="I258">
        <v>3</v>
      </c>
      <c r="J258" t="s">
        <v>385</v>
      </c>
      <c r="K258" t="s">
        <v>385</v>
      </c>
    </row>
    <row r="259" spans="1:11" x14ac:dyDescent="0.25">
      <c r="A259" t="s">
        <v>5</v>
      </c>
      <c r="B259" s="2" t="s">
        <v>11</v>
      </c>
      <c r="C259" t="s">
        <v>137</v>
      </c>
      <c r="D259">
        <v>91</v>
      </c>
      <c r="E259">
        <v>227</v>
      </c>
      <c r="F259">
        <v>1</v>
      </c>
      <c r="H259">
        <v>0</v>
      </c>
      <c r="K259" t="s">
        <v>386</v>
      </c>
    </row>
    <row r="260" spans="1:11" x14ac:dyDescent="0.25">
      <c r="B260" s="2"/>
      <c r="C260" t="s">
        <v>138</v>
      </c>
      <c r="D260">
        <v>134</v>
      </c>
      <c r="E260">
        <v>0</v>
      </c>
      <c r="F260">
        <v>1</v>
      </c>
      <c r="H260">
        <v>0</v>
      </c>
      <c r="I260">
        <v>0</v>
      </c>
    </row>
    <row r="261" spans="1:11" x14ac:dyDescent="0.25">
      <c r="B261" s="2"/>
      <c r="C261" t="s">
        <v>139</v>
      </c>
      <c r="D261">
        <v>30</v>
      </c>
      <c r="E261">
        <v>0</v>
      </c>
      <c r="F261">
        <v>1</v>
      </c>
      <c r="H261">
        <v>0</v>
      </c>
      <c r="I261">
        <v>0</v>
      </c>
      <c r="K261" t="s">
        <v>384</v>
      </c>
    </row>
    <row r="262" spans="1:11" x14ac:dyDescent="0.25">
      <c r="A262" t="s">
        <v>6</v>
      </c>
      <c r="B262" s="2" t="s">
        <v>11</v>
      </c>
      <c r="C262" t="s">
        <v>140</v>
      </c>
      <c r="D262">
        <v>9</v>
      </c>
      <c r="E262">
        <v>8</v>
      </c>
      <c r="F262">
        <v>1</v>
      </c>
      <c r="H262">
        <v>0</v>
      </c>
    </row>
    <row r="263" spans="1:11" x14ac:dyDescent="0.25">
      <c r="B263" s="2"/>
      <c r="C263" t="s">
        <v>348</v>
      </c>
      <c r="D263">
        <v>159</v>
      </c>
      <c r="E263">
        <v>0</v>
      </c>
      <c r="F263">
        <v>1</v>
      </c>
      <c r="H263">
        <v>0</v>
      </c>
      <c r="I263">
        <v>0</v>
      </c>
    </row>
    <row r="264" spans="1:11" x14ac:dyDescent="0.25">
      <c r="B264" s="2"/>
      <c r="C264" t="s">
        <v>349</v>
      </c>
      <c r="D264" s="6" t="s">
        <v>350</v>
      </c>
      <c r="E264">
        <v>0</v>
      </c>
      <c r="F264">
        <v>1</v>
      </c>
      <c r="H264">
        <v>0</v>
      </c>
      <c r="I264">
        <v>0</v>
      </c>
    </row>
    <row r="265" spans="1:11" x14ac:dyDescent="0.25">
      <c r="B265" s="2"/>
      <c r="C265" t="s">
        <v>141</v>
      </c>
      <c r="D265">
        <v>79</v>
      </c>
      <c r="E265">
        <v>0</v>
      </c>
      <c r="F265">
        <v>1</v>
      </c>
      <c r="H265">
        <v>0</v>
      </c>
      <c r="I265">
        <v>0</v>
      </c>
    </row>
    <row r="266" spans="1:11" x14ac:dyDescent="0.25">
      <c r="B266" s="2"/>
      <c r="C266" t="s">
        <v>141</v>
      </c>
      <c r="D266" s="6" t="s">
        <v>351</v>
      </c>
      <c r="E266">
        <v>0</v>
      </c>
      <c r="F266">
        <v>1</v>
      </c>
      <c r="H266">
        <v>0</v>
      </c>
      <c r="I266">
        <v>0</v>
      </c>
    </row>
    <row r="267" spans="1:11" x14ac:dyDescent="0.25">
      <c r="A267" t="s">
        <v>7</v>
      </c>
      <c r="B267" s="2" t="s">
        <v>11</v>
      </c>
      <c r="C267" t="s">
        <v>345</v>
      </c>
      <c r="D267">
        <v>75</v>
      </c>
      <c r="E267">
        <v>0</v>
      </c>
      <c r="F267">
        <v>1</v>
      </c>
      <c r="H267">
        <v>2</v>
      </c>
      <c r="I267">
        <v>2</v>
      </c>
      <c r="J267" t="s">
        <v>386</v>
      </c>
      <c r="K267" t="s">
        <v>386</v>
      </c>
    </row>
    <row r="268" spans="1:11" x14ac:dyDescent="0.25">
      <c r="B268" s="2"/>
      <c r="C268" t="s">
        <v>346</v>
      </c>
      <c r="D268" s="6" t="s">
        <v>347</v>
      </c>
      <c r="E268">
        <v>0</v>
      </c>
      <c r="F268">
        <v>1</v>
      </c>
      <c r="H268">
        <v>2</v>
      </c>
      <c r="I268">
        <v>2</v>
      </c>
      <c r="J268" t="s">
        <v>386</v>
      </c>
      <c r="K268" t="s">
        <v>386</v>
      </c>
    </row>
    <row r="269" spans="1:11" x14ac:dyDescent="0.25">
      <c r="B269" s="2"/>
      <c r="C269" t="s">
        <v>142</v>
      </c>
      <c r="D269">
        <v>80</v>
      </c>
      <c r="E269">
        <v>0</v>
      </c>
      <c r="F269">
        <v>1</v>
      </c>
      <c r="H269">
        <v>3</v>
      </c>
      <c r="I269">
        <v>3</v>
      </c>
      <c r="J269" t="s">
        <v>384</v>
      </c>
      <c r="K269" t="s">
        <v>384</v>
      </c>
    </row>
    <row r="270" spans="1:11" x14ac:dyDescent="0.25">
      <c r="B270" s="2"/>
      <c r="C270" t="s">
        <v>143</v>
      </c>
      <c r="D270">
        <v>107</v>
      </c>
      <c r="E270">
        <v>83</v>
      </c>
      <c r="F270">
        <v>1</v>
      </c>
      <c r="H270">
        <v>3</v>
      </c>
      <c r="K270" t="s">
        <v>384</v>
      </c>
    </row>
    <row r="271" spans="1:11" x14ac:dyDescent="0.25">
      <c r="B271" s="2"/>
      <c r="C271" t="s">
        <v>223</v>
      </c>
      <c r="D271">
        <v>44</v>
      </c>
      <c r="E271">
        <v>0</v>
      </c>
      <c r="F271">
        <v>1</v>
      </c>
      <c r="H271">
        <v>3</v>
      </c>
      <c r="I271">
        <v>3</v>
      </c>
      <c r="J271" t="s">
        <v>386</v>
      </c>
      <c r="K271" t="s">
        <v>386</v>
      </c>
    </row>
    <row r="272" spans="1:11" x14ac:dyDescent="0.25">
      <c r="B272" s="2"/>
      <c r="C272" t="s">
        <v>144</v>
      </c>
      <c r="D272">
        <v>227</v>
      </c>
      <c r="E272">
        <v>0</v>
      </c>
      <c r="F272">
        <v>1</v>
      </c>
      <c r="H272">
        <v>3</v>
      </c>
      <c r="I272">
        <v>3</v>
      </c>
      <c r="J272" t="s">
        <v>386</v>
      </c>
      <c r="K272" t="s">
        <v>386</v>
      </c>
    </row>
    <row r="273" spans="1:11" x14ac:dyDescent="0.25">
      <c r="A273" s="11" t="s">
        <v>446</v>
      </c>
      <c r="B273" s="2" t="s">
        <v>11</v>
      </c>
      <c r="C273" t="s">
        <v>493</v>
      </c>
      <c r="D273">
        <v>416</v>
      </c>
      <c r="E273">
        <v>0</v>
      </c>
      <c r="F273">
        <v>1</v>
      </c>
      <c r="H273">
        <v>2</v>
      </c>
      <c r="K273" t="s">
        <v>386</v>
      </c>
    </row>
    <row r="274" spans="1:11" x14ac:dyDescent="0.25">
      <c r="B274" s="2"/>
      <c r="C274" t="s">
        <v>494</v>
      </c>
      <c r="D274">
        <v>417</v>
      </c>
      <c r="E274">
        <v>445</v>
      </c>
      <c r="F274">
        <v>1</v>
      </c>
      <c r="H274">
        <v>3</v>
      </c>
      <c r="K274" t="s">
        <v>386</v>
      </c>
    </row>
    <row r="275" spans="1:11" x14ac:dyDescent="0.25">
      <c r="B275" s="2"/>
      <c r="C275" t="s">
        <v>495</v>
      </c>
      <c r="D275">
        <v>418</v>
      </c>
      <c r="E275">
        <v>0</v>
      </c>
      <c r="F275">
        <v>1</v>
      </c>
      <c r="H275">
        <v>0</v>
      </c>
    </row>
    <row r="276" spans="1:11" x14ac:dyDescent="0.25">
      <c r="B276" s="2"/>
      <c r="C276" t="s">
        <v>496</v>
      </c>
      <c r="D276">
        <v>419</v>
      </c>
      <c r="E276">
        <v>0</v>
      </c>
      <c r="F276">
        <v>1</v>
      </c>
      <c r="H276">
        <v>0</v>
      </c>
    </row>
    <row r="277" spans="1:11" x14ac:dyDescent="0.25">
      <c r="B277" s="2"/>
      <c r="C277" t="s">
        <v>497</v>
      </c>
      <c r="D277">
        <v>420</v>
      </c>
      <c r="E277">
        <v>343</v>
      </c>
      <c r="G277">
        <v>1</v>
      </c>
      <c r="H277">
        <v>0</v>
      </c>
    </row>
    <row r="278" spans="1:11" x14ac:dyDescent="0.25">
      <c r="B278" s="2"/>
      <c r="C278" t="s">
        <v>498</v>
      </c>
      <c r="D278">
        <v>421</v>
      </c>
      <c r="E278">
        <v>228</v>
      </c>
      <c r="F278">
        <v>1</v>
      </c>
      <c r="H278">
        <v>0</v>
      </c>
    </row>
    <row r="279" spans="1:11" x14ac:dyDescent="0.25">
      <c r="B279" s="2"/>
      <c r="C279" t="s">
        <v>499</v>
      </c>
      <c r="D279">
        <v>422</v>
      </c>
      <c r="E279">
        <v>0</v>
      </c>
      <c r="G279">
        <v>1</v>
      </c>
      <c r="H279">
        <v>0</v>
      </c>
    </row>
    <row r="280" spans="1:11" x14ac:dyDescent="0.25">
      <c r="B280" s="2"/>
      <c r="C280" t="s">
        <v>500</v>
      </c>
      <c r="D280">
        <v>423</v>
      </c>
      <c r="E280">
        <v>0</v>
      </c>
      <c r="F280">
        <v>1</v>
      </c>
      <c r="H280">
        <v>0</v>
      </c>
    </row>
    <row r="281" spans="1:11" x14ac:dyDescent="0.25">
      <c r="B281" s="2"/>
      <c r="C281" t="s">
        <v>501</v>
      </c>
      <c r="D281">
        <v>424</v>
      </c>
      <c r="E281">
        <v>0</v>
      </c>
      <c r="F281">
        <v>1</v>
      </c>
      <c r="H281">
        <v>0</v>
      </c>
    </row>
    <row r="282" spans="1:11" x14ac:dyDescent="0.25">
      <c r="B282" s="2"/>
      <c r="C282" t="s">
        <v>502</v>
      </c>
      <c r="D282">
        <v>425</v>
      </c>
      <c r="E282">
        <v>177</v>
      </c>
      <c r="G282">
        <v>1</v>
      </c>
      <c r="H282">
        <v>0</v>
      </c>
    </row>
    <row r="283" spans="1:11" x14ac:dyDescent="0.25">
      <c r="B283" s="2"/>
      <c r="C283" t="s">
        <v>503</v>
      </c>
      <c r="D283">
        <v>426</v>
      </c>
      <c r="E283">
        <v>341</v>
      </c>
      <c r="G283">
        <v>1</v>
      </c>
      <c r="H283">
        <v>0</v>
      </c>
    </row>
    <row r="284" spans="1:11" x14ac:dyDescent="0.25">
      <c r="B284" s="2"/>
      <c r="C284" t="s">
        <v>504</v>
      </c>
      <c r="D284">
        <v>427</v>
      </c>
      <c r="E284">
        <v>0</v>
      </c>
      <c r="F284">
        <v>1</v>
      </c>
      <c r="H284">
        <v>0</v>
      </c>
    </row>
    <row r="285" spans="1:11" x14ac:dyDescent="0.25">
      <c r="B285" s="2"/>
      <c r="C285" t="s">
        <v>505</v>
      </c>
      <c r="D285">
        <v>428</v>
      </c>
      <c r="E285">
        <v>0</v>
      </c>
      <c r="G285">
        <v>1</v>
      </c>
      <c r="H285">
        <v>0</v>
      </c>
    </row>
    <row r="286" spans="1:11" x14ac:dyDescent="0.25">
      <c r="B286" s="2"/>
      <c r="C286" t="s">
        <v>506</v>
      </c>
      <c r="D286">
        <v>429</v>
      </c>
      <c r="E286">
        <v>164</v>
      </c>
      <c r="F286">
        <v>1</v>
      </c>
      <c r="H286">
        <v>0</v>
      </c>
    </row>
    <row r="287" spans="1:11" x14ac:dyDescent="0.25">
      <c r="A287" s="11" t="s">
        <v>513</v>
      </c>
      <c r="B287" s="2" t="s">
        <v>11</v>
      </c>
      <c r="C287" t="s">
        <v>495</v>
      </c>
      <c r="D287">
        <v>430</v>
      </c>
      <c r="E287">
        <v>418</v>
      </c>
      <c r="F287">
        <v>1</v>
      </c>
      <c r="H287">
        <v>0</v>
      </c>
    </row>
    <row r="288" spans="1:11" x14ac:dyDescent="0.25">
      <c r="A288" s="11" t="s">
        <v>531</v>
      </c>
      <c r="B288" s="2" t="s">
        <v>11</v>
      </c>
      <c r="C288" t="s">
        <v>551</v>
      </c>
      <c r="D288">
        <v>431</v>
      </c>
      <c r="H288">
        <v>0</v>
      </c>
    </row>
    <row r="289" spans="1:11" x14ac:dyDescent="0.25">
      <c r="B289" s="2"/>
      <c r="C289" t="s">
        <v>552</v>
      </c>
      <c r="D289">
        <v>432</v>
      </c>
      <c r="E289">
        <v>343</v>
      </c>
      <c r="G289">
        <v>1</v>
      </c>
      <c r="H289">
        <v>0</v>
      </c>
    </row>
    <row r="290" spans="1:11" x14ac:dyDescent="0.25">
      <c r="B290" s="2"/>
      <c r="C290" t="s">
        <v>553</v>
      </c>
      <c r="D290">
        <v>433</v>
      </c>
      <c r="E290">
        <v>177</v>
      </c>
      <c r="G290">
        <v>1</v>
      </c>
      <c r="H290">
        <v>0</v>
      </c>
    </row>
    <row r="291" spans="1:11" x14ac:dyDescent="0.25">
      <c r="B291" s="2"/>
      <c r="C291" t="s">
        <v>554</v>
      </c>
      <c r="D291">
        <v>434</v>
      </c>
      <c r="E291">
        <v>177</v>
      </c>
      <c r="G291">
        <v>1</v>
      </c>
      <c r="H291">
        <v>0</v>
      </c>
    </row>
    <row r="292" spans="1:11" x14ac:dyDescent="0.25">
      <c r="B292" s="2"/>
      <c r="C292" t="s">
        <v>555</v>
      </c>
      <c r="D292">
        <v>435</v>
      </c>
      <c r="E292">
        <v>59</v>
      </c>
      <c r="G292">
        <v>1</v>
      </c>
      <c r="H292">
        <v>0</v>
      </c>
    </row>
    <row r="293" spans="1:11" x14ac:dyDescent="0.25">
      <c r="A293" s="11" t="s">
        <v>557</v>
      </c>
      <c r="B293" s="2" t="s">
        <v>11</v>
      </c>
      <c r="C293" t="s">
        <v>577</v>
      </c>
      <c r="D293">
        <v>436</v>
      </c>
      <c r="H293">
        <v>0</v>
      </c>
    </row>
    <row r="294" spans="1:11" x14ac:dyDescent="0.25">
      <c r="B294" s="2"/>
      <c r="C294" t="s">
        <v>578</v>
      </c>
      <c r="D294">
        <v>437</v>
      </c>
      <c r="H294">
        <v>0</v>
      </c>
    </row>
    <row r="295" spans="1:11" x14ac:dyDescent="0.25">
      <c r="B295" s="2"/>
      <c r="C295" t="s">
        <v>579</v>
      </c>
      <c r="D295">
        <v>438</v>
      </c>
      <c r="E295">
        <v>0</v>
      </c>
      <c r="F295">
        <v>1</v>
      </c>
      <c r="H295">
        <v>0</v>
      </c>
    </row>
    <row r="296" spans="1:11" x14ac:dyDescent="0.25">
      <c r="B296" s="2"/>
      <c r="C296" t="s">
        <v>580</v>
      </c>
      <c r="D296">
        <v>439</v>
      </c>
      <c r="E296">
        <v>0</v>
      </c>
      <c r="F296">
        <v>1</v>
      </c>
      <c r="H296">
        <v>0</v>
      </c>
    </row>
    <row r="297" spans="1:11" x14ac:dyDescent="0.25">
      <c r="B297" s="2"/>
      <c r="C297" t="s">
        <v>581</v>
      </c>
      <c r="D297">
        <v>440</v>
      </c>
      <c r="E297">
        <v>0</v>
      </c>
      <c r="F297">
        <v>1</v>
      </c>
      <c r="H297">
        <v>0</v>
      </c>
    </row>
    <row r="298" spans="1:11" x14ac:dyDescent="0.25">
      <c r="B298" s="2"/>
      <c r="C298" t="s">
        <v>582</v>
      </c>
      <c r="D298">
        <v>441</v>
      </c>
      <c r="E298">
        <v>341</v>
      </c>
      <c r="G298">
        <v>1</v>
      </c>
      <c r="H298">
        <v>0</v>
      </c>
    </row>
    <row r="299" spans="1:11" x14ac:dyDescent="0.25">
      <c r="B299" s="2"/>
      <c r="C299" t="s">
        <v>583</v>
      </c>
      <c r="D299">
        <v>442</v>
      </c>
      <c r="E299">
        <v>321</v>
      </c>
      <c r="G299">
        <v>1</v>
      </c>
      <c r="H299">
        <v>0</v>
      </c>
    </row>
    <row r="300" spans="1:11" x14ac:dyDescent="0.25">
      <c r="B300" s="2"/>
      <c r="C300" t="s">
        <v>584</v>
      </c>
      <c r="D300">
        <v>443</v>
      </c>
      <c r="E300">
        <v>0</v>
      </c>
      <c r="G300">
        <v>1</v>
      </c>
      <c r="H300">
        <v>3</v>
      </c>
      <c r="I300">
        <v>3</v>
      </c>
      <c r="J300" t="s">
        <v>386</v>
      </c>
      <c r="K300" t="s">
        <v>386</v>
      </c>
    </row>
    <row r="301" spans="1:11" x14ac:dyDescent="0.25">
      <c r="B301" s="2"/>
      <c r="C301" t="s">
        <v>585</v>
      </c>
      <c r="D301">
        <v>444</v>
      </c>
      <c r="E301">
        <v>343</v>
      </c>
      <c r="G301">
        <v>1</v>
      </c>
      <c r="H301">
        <v>0</v>
      </c>
    </row>
    <row r="302" spans="1:11" x14ac:dyDescent="0.25">
      <c r="B302" s="2"/>
      <c r="C302" t="s">
        <v>586</v>
      </c>
      <c r="D302">
        <v>445</v>
      </c>
      <c r="E302">
        <v>0</v>
      </c>
      <c r="F302">
        <v>1</v>
      </c>
      <c r="H302">
        <v>3</v>
      </c>
      <c r="I302">
        <v>3</v>
      </c>
      <c r="J302" t="s">
        <v>386</v>
      </c>
      <c r="K302" t="s">
        <v>386</v>
      </c>
    </row>
    <row r="303" spans="1:11" x14ac:dyDescent="0.25">
      <c r="B303" s="2"/>
      <c r="C303" t="s">
        <v>180</v>
      </c>
      <c r="D303">
        <v>446</v>
      </c>
      <c r="E303">
        <v>123</v>
      </c>
      <c r="F303">
        <v>1</v>
      </c>
      <c r="H303">
        <v>3</v>
      </c>
      <c r="K303" t="s">
        <v>386</v>
      </c>
    </row>
    <row r="304" spans="1:11" x14ac:dyDescent="0.25">
      <c r="B304" s="2"/>
      <c r="C304" t="s">
        <v>724</v>
      </c>
      <c r="D304" s="6" t="s">
        <v>723</v>
      </c>
      <c r="E304">
        <v>500</v>
      </c>
      <c r="F304">
        <v>1</v>
      </c>
      <c r="H304">
        <v>3</v>
      </c>
      <c r="K304" t="s">
        <v>386</v>
      </c>
    </row>
    <row r="305" spans="1:11" x14ac:dyDescent="0.25">
      <c r="A305" t="s">
        <v>12</v>
      </c>
      <c r="B305" t="s">
        <v>1</v>
      </c>
      <c r="C305" t="s">
        <v>145</v>
      </c>
      <c r="D305">
        <v>184</v>
      </c>
      <c r="E305">
        <v>18</v>
      </c>
      <c r="F305">
        <v>1</v>
      </c>
      <c r="H305">
        <v>3</v>
      </c>
      <c r="K305" t="s">
        <v>385</v>
      </c>
    </row>
    <row r="306" spans="1:11" x14ac:dyDescent="0.25">
      <c r="C306" t="s">
        <v>146</v>
      </c>
      <c r="D306">
        <v>111</v>
      </c>
      <c r="E306">
        <v>0</v>
      </c>
      <c r="F306">
        <v>1</v>
      </c>
      <c r="H306">
        <v>3</v>
      </c>
      <c r="I306">
        <v>3</v>
      </c>
      <c r="J306" t="s">
        <v>385</v>
      </c>
      <c r="K306" t="s">
        <v>385</v>
      </c>
    </row>
    <row r="307" spans="1:11" x14ac:dyDescent="0.25">
      <c r="C307" t="s">
        <v>147</v>
      </c>
      <c r="D307">
        <v>224</v>
      </c>
      <c r="E307">
        <v>0</v>
      </c>
      <c r="F307">
        <v>1</v>
      </c>
      <c r="H307">
        <v>2</v>
      </c>
      <c r="I307">
        <v>2</v>
      </c>
      <c r="J307" t="s">
        <v>384</v>
      </c>
      <c r="K307" t="s">
        <v>384</v>
      </c>
    </row>
    <row r="308" spans="1:11" x14ac:dyDescent="0.25">
      <c r="C308" t="s">
        <v>148</v>
      </c>
      <c r="D308">
        <v>200</v>
      </c>
      <c r="E308">
        <v>202</v>
      </c>
      <c r="F308">
        <v>1</v>
      </c>
      <c r="H308">
        <v>3</v>
      </c>
      <c r="K308" t="s">
        <v>384</v>
      </c>
    </row>
    <row r="309" spans="1:11" x14ac:dyDescent="0.25">
      <c r="C309" t="s">
        <v>352</v>
      </c>
      <c r="D309">
        <v>155</v>
      </c>
      <c r="E309">
        <v>0</v>
      </c>
      <c r="F309">
        <v>1</v>
      </c>
      <c r="H309">
        <v>1</v>
      </c>
      <c r="I309">
        <v>1</v>
      </c>
      <c r="J309" t="s">
        <v>384</v>
      </c>
      <c r="K309" t="s">
        <v>384</v>
      </c>
    </row>
    <row r="310" spans="1:11" x14ac:dyDescent="0.25">
      <c r="C310" t="s">
        <v>353</v>
      </c>
      <c r="D310" s="6" t="s">
        <v>354</v>
      </c>
      <c r="E310">
        <v>152</v>
      </c>
      <c r="F310">
        <v>1</v>
      </c>
      <c r="H310">
        <v>1</v>
      </c>
      <c r="K310" t="s">
        <v>384</v>
      </c>
    </row>
    <row r="311" spans="1:11" x14ac:dyDescent="0.25">
      <c r="C311" t="s">
        <v>308</v>
      </c>
      <c r="D311" s="6" t="s">
        <v>243</v>
      </c>
      <c r="E311">
        <v>99</v>
      </c>
      <c r="F311">
        <v>1</v>
      </c>
      <c r="H311">
        <v>1</v>
      </c>
      <c r="K311" t="s">
        <v>386</v>
      </c>
    </row>
    <row r="312" spans="1:11" x14ac:dyDescent="0.25">
      <c r="C312" t="s">
        <v>307</v>
      </c>
      <c r="D312" s="6" t="s">
        <v>309</v>
      </c>
      <c r="E312" s="6" t="s">
        <v>306</v>
      </c>
      <c r="F312">
        <v>1</v>
      </c>
      <c r="H312">
        <v>1</v>
      </c>
      <c r="K312" t="s">
        <v>386</v>
      </c>
    </row>
    <row r="313" spans="1:11" x14ac:dyDescent="0.25">
      <c r="C313" t="s">
        <v>355</v>
      </c>
      <c r="D313">
        <v>169</v>
      </c>
      <c r="E313">
        <v>0</v>
      </c>
      <c r="F313">
        <v>1</v>
      </c>
      <c r="H313">
        <v>1</v>
      </c>
      <c r="I313">
        <v>1</v>
      </c>
      <c r="J313" t="s">
        <v>384</v>
      </c>
      <c r="K313" t="s">
        <v>384</v>
      </c>
    </row>
    <row r="314" spans="1:11" x14ac:dyDescent="0.25">
      <c r="C314" t="s">
        <v>356</v>
      </c>
      <c r="D314" s="6" t="s">
        <v>357</v>
      </c>
      <c r="E314">
        <v>53</v>
      </c>
      <c r="F314">
        <v>1</v>
      </c>
      <c r="H314">
        <v>1</v>
      </c>
      <c r="K314" t="s">
        <v>384</v>
      </c>
    </row>
    <row r="315" spans="1:11" x14ac:dyDescent="0.25">
      <c r="C315" t="s">
        <v>149</v>
      </c>
      <c r="D315">
        <v>32</v>
      </c>
      <c r="E315">
        <v>31</v>
      </c>
      <c r="F315">
        <v>1</v>
      </c>
      <c r="H315">
        <v>3</v>
      </c>
      <c r="K315" t="s">
        <v>385</v>
      </c>
    </row>
    <row r="316" spans="1:11" x14ac:dyDescent="0.25">
      <c r="C316" t="s">
        <v>150</v>
      </c>
      <c r="D316">
        <v>59</v>
      </c>
      <c r="E316">
        <v>0</v>
      </c>
      <c r="G316">
        <v>1</v>
      </c>
      <c r="H316">
        <v>3</v>
      </c>
      <c r="I316">
        <v>3</v>
      </c>
      <c r="J316" t="s">
        <v>385</v>
      </c>
      <c r="K316" t="s">
        <v>385</v>
      </c>
    </row>
    <row r="317" spans="1:11" x14ac:dyDescent="0.25">
      <c r="C317" t="s">
        <v>151</v>
      </c>
      <c r="D317">
        <v>202</v>
      </c>
      <c r="E317">
        <v>0</v>
      </c>
      <c r="F317">
        <v>1</v>
      </c>
      <c r="H317">
        <v>3</v>
      </c>
      <c r="I317">
        <v>3</v>
      </c>
      <c r="J317" t="s">
        <v>384</v>
      </c>
      <c r="K317" t="s">
        <v>386</v>
      </c>
    </row>
    <row r="318" spans="1:11" x14ac:dyDescent="0.25">
      <c r="A318" t="s">
        <v>13</v>
      </c>
      <c r="B318" t="s">
        <v>1</v>
      </c>
      <c r="C318" t="s">
        <v>152</v>
      </c>
      <c r="D318">
        <v>148</v>
      </c>
      <c r="E318">
        <v>0</v>
      </c>
      <c r="G318">
        <v>1</v>
      </c>
      <c r="H318">
        <v>3</v>
      </c>
      <c r="I318">
        <v>3</v>
      </c>
      <c r="J318" t="s">
        <v>384</v>
      </c>
      <c r="K318" t="s">
        <v>386</v>
      </c>
    </row>
    <row r="319" spans="1:11" x14ac:dyDescent="0.25">
      <c r="C319" t="s">
        <v>359</v>
      </c>
      <c r="D319">
        <v>183</v>
      </c>
      <c r="E319">
        <v>0</v>
      </c>
      <c r="F319">
        <v>1</v>
      </c>
      <c r="H319">
        <v>1</v>
      </c>
      <c r="I319">
        <v>1</v>
      </c>
      <c r="J319" t="s">
        <v>385</v>
      </c>
      <c r="K319" t="s">
        <v>385</v>
      </c>
    </row>
    <row r="320" spans="1:11" x14ac:dyDescent="0.25">
      <c r="C320" t="s">
        <v>358</v>
      </c>
      <c r="D320" s="6" t="s">
        <v>360</v>
      </c>
      <c r="E320">
        <v>0</v>
      </c>
      <c r="F320">
        <v>1</v>
      </c>
      <c r="H320">
        <v>1</v>
      </c>
      <c r="I320">
        <v>1</v>
      </c>
      <c r="J320" t="s">
        <v>385</v>
      </c>
      <c r="K320" t="s">
        <v>385</v>
      </c>
    </row>
    <row r="321" spans="1:11" x14ac:dyDescent="0.25">
      <c r="C321" t="s">
        <v>153</v>
      </c>
      <c r="D321">
        <v>126</v>
      </c>
      <c r="E321">
        <v>0</v>
      </c>
      <c r="F321">
        <v>1</v>
      </c>
      <c r="H321">
        <v>1</v>
      </c>
      <c r="I321">
        <v>1</v>
      </c>
      <c r="J321" t="s">
        <v>384</v>
      </c>
      <c r="K321" t="s">
        <v>384</v>
      </c>
    </row>
    <row r="322" spans="1:11" x14ac:dyDescent="0.25">
      <c r="C322" t="s">
        <v>154</v>
      </c>
      <c r="D322">
        <v>141</v>
      </c>
      <c r="E322" s="6" t="s">
        <v>363</v>
      </c>
      <c r="F322">
        <v>1</v>
      </c>
      <c r="H322">
        <v>1</v>
      </c>
      <c r="K322" t="s">
        <v>385</v>
      </c>
    </row>
    <row r="323" spans="1:11" x14ac:dyDescent="0.25">
      <c r="C323" t="s">
        <v>155</v>
      </c>
      <c r="D323">
        <v>229</v>
      </c>
      <c r="E323" s="6" t="s">
        <v>364</v>
      </c>
      <c r="F323">
        <v>1</v>
      </c>
      <c r="H323">
        <v>1</v>
      </c>
      <c r="K323" t="s">
        <v>385</v>
      </c>
    </row>
    <row r="324" spans="1:11" x14ac:dyDescent="0.25">
      <c r="C324" t="s">
        <v>156</v>
      </c>
      <c r="D324">
        <v>50</v>
      </c>
      <c r="E324">
        <v>0</v>
      </c>
      <c r="F324">
        <v>1</v>
      </c>
      <c r="H324">
        <v>1</v>
      </c>
      <c r="I324">
        <v>1</v>
      </c>
      <c r="J324" t="s">
        <v>384</v>
      </c>
      <c r="K324" t="s">
        <v>384</v>
      </c>
    </row>
    <row r="325" spans="1:11" x14ac:dyDescent="0.25">
      <c r="C325" t="s">
        <v>253</v>
      </c>
      <c r="D325" s="6" t="s">
        <v>254</v>
      </c>
      <c r="E325" s="6">
        <v>48</v>
      </c>
      <c r="F325">
        <v>1</v>
      </c>
      <c r="H325">
        <v>3</v>
      </c>
      <c r="K325" t="s">
        <v>384</v>
      </c>
    </row>
    <row r="326" spans="1:11" x14ac:dyDescent="0.25">
      <c r="C326" t="s">
        <v>362</v>
      </c>
      <c r="D326" s="6" t="s">
        <v>255</v>
      </c>
      <c r="E326">
        <v>0</v>
      </c>
      <c r="F326">
        <v>1</v>
      </c>
      <c r="H326">
        <v>3</v>
      </c>
      <c r="I326">
        <v>3</v>
      </c>
      <c r="J326" t="s">
        <v>384</v>
      </c>
      <c r="K326" t="s">
        <v>384</v>
      </c>
    </row>
    <row r="327" spans="1:11" x14ac:dyDescent="0.25">
      <c r="C327" t="s">
        <v>323</v>
      </c>
      <c r="D327">
        <v>3</v>
      </c>
      <c r="E327" s="6" t="s">
        <v>319</v>
      </c>
      <c r="F327">
        <v>1</v>
      </c>
      <c r="H327">
        <v>1</v>
      </c>
      <c r="K327" t="s">
        <v>385</v>
      </c>
    </row>
    <row r="328" spans="1:11" x14ac:dyDescent="0.25">
      <c r="C328" t="s">
        <v>321</v>
      </c>
      <c r="D328" s="6" t="s">
        <v>322</v>
      </c>
      <c r="E328" s="6">
        <v>54</v>
      </c>
      <c r="F328">
        <v>1</v>
      </c>
      <c r="H328">
        <v>3</v>
      </c>
      <c r="K328" t="s">
        <v>385</v>
      </c>
    </row>
    <row r="329" spans="1:11" x14ac:dyDescent="0.25">
      <c r="C329" t="s">
        <v>157</v>
      </c>
      <c r="D329">
        <v>165</v>
      </c>
      <c r="E329">
        <v>228</v>
      </c>
      <c r="F329">
        <v>1</v>
      </c>
      <c r="H329">
        <v>1</v>
      </c>
      <c r="K329" t="s">
        <v>385</v>
      </c>
    </row>
    <row r="330" spans="1:11" x14ac:dyDescent="0.25">
      <c r="C330" t="s">
        <v>158</v>
      </c>
      <c r="D330">
        <v>145</v>
      </c>
      <c r="E330">
        <v>146</v>
      </c>
      <c r="F330">
        <v>1</v>
      </c>
      <c r="H330">
        <v>3</v>
      </c>
      <c r="K330" t="s">
        <v>384</v>
      </c>
    </row>
    <row r="331" spans="1:11" x14ac:dyDescent="0.25">
      <c r="C331" t="s">
        <v>267</v>
      </c>
      <c r="D331" s="6" t="s">
        <v>256</v>
      </c>
      <c r="E331">
        <v>0</v>
      </c>
      <c r="F331">
        <v>1</v>
      </c>
      <c r="H331">
        <v>1</v>
      </c>
      <c r="I331">
        <v>1</v>
      </c>
      <c r="J331" t="s">
        <v>386</v>
      </c>
      <c r="K331" t="s">
        <v>386</v>
      </c>
    </row>
    <row r="332" spans="1:11" x14ac:dyDescent="0.25">
      <c r="C332" t="s">
        <v>267</v>
      </c>
      <c r="D332" s="6" t="s">
        <v>268</v>
      </c>
      <c r="E332">
        <v>23</v>
      </c>
      <c r="F332">
        <v>1</v>
      </c>
      <c r="H332">
        <v>2</v>
      </c>
      <c r="K332" t="s">
        <v>386</v>
      </c>
    </row>
    <row r="333" spans="1:11" x14ac:dyDescent="0.25">
      <c r="A333" t="s">
        <v>14</v>
      </c>
      <c r="B333" t="s">
        <v>1</v>
      </c>
      <c r="C333" t="s">
        <v>159</v>
      </c>
      <c r="D333">
        <v>113</v>
      </c>
      <c r="E333">
        <v>0</v>
      </c>
      <c r="F333">
        <v>1</v>
      </c>
      <c r="H333">
        <v>1</v>
      </c>
      <c r="I333">
        <v>1</v>
      </c>
      <c r="J333" t="s">
        <v>386</v>
      </c>
      <c r="K333" t="s">
        <v>386</v>
      </c>
    </row>
    <row r="334" spans="1:11" x14ac:dyDescent="0.25">
      <c r="C334" t="s">
        <v>365</v>
      </c>
      <c r="D334">
        <v>178</v>
      </c>
      <c r="E334">
        <v>0</v>
      </c>
      <c r="F334">
        <v>1</v>
      </c>
      <c r="H334">
        <v>1</v>
      </c>
      <c r="I334">
        <v>1</v>
      </c>
      <c r="J334" t="s">
        <v>385</v>
      </c>
      <c r="K334" t="s">
        <v>385</v>
      </c>
    </row>
    <row r="335" spans="1:11" x14ac:dyDescent="0.25">
      <c r="C335" t="s">
        <v>366</v>
      </c>
      <c r="D335" s="6" t="s">
        <v>363</v>
      </c>
      <c r="E335">
        <v>0</v>
      </c>
      <c r="F335">
        <v>1</v>
      </c>
      <c r="H335">
        <v>1</v>
      </c>
      <c r="I335">
        <v>1</v>
      </c>
      <c r="J335" t="s">
        <v>385</v>
      </c>
      <c r="K335" t="s">
        <v>385</v>
      </c>
    </row>
    <row r="336" spans="1:11" x14ac:dyDescent="0.25">
      <c r="C336" t="s">
        <v>367</v>
      </c>
      <c r="D336" s="6" t="s">
        <v>364</v>
      </c>
      <c r="E336">
        <v>0</v>
      </c>
      <c r="F336">
        <v>1</v>
      </c>
      <c r="H336">
        <v>1</v>
      </c>
      <c r="I336">
        <v>1</v>
      </c>
      <c r="J336" t="s">
        <v>385</v>
      </c>
      <c r="K336" t="s">
        <v>385</v>
      </c>
    </row>
    <row r="337" spans="1:11" x14ac:dyDescent="0.25">
      <c r="C337" t="s">
        <v>160</v>
      </c>
      <c r="D337">
        <v>219</v>
      </c>
      <c r="E337">
        <v>0</v>
      </c>
      <c r="F337">
        <v>1</v>
      </c>
      <c r="H337">
        <v>1</v>
      </c>
      <c r="I337">
        <v>1</v>
      </c>
      <c r="J337" t="s">
        <v>386</v>
      </c>
      <c r="K337" t="s">
        <v>386</v>
      </c>
    </row>
    <row r="338" spans="1:11" x14ac:dyDescent="0.25">
      <c r="C338" t="s">
        <v>161</v>
      </c>
      <c r="D338">
        <v>150</v>
      </c>
      <c r="E338" s="6" t="s">
        <v>363</v>
      </c>
      <c r="F338">
        <v>1</v>
      </c>
      <c r="H338">
        <v>1</v>
      </c>
      <c r="K338" t="s">
        <v>385</v>
      </c>
    </row>
    <row r="339" spans="1:11" x14ac:dyDescent="0.25">
      <c r="C339" t="s">
        <v>162</v>
      </c>
      <c r="D339">
        <v>18</v>
      </c>
      <c r="E339">
        <v>0</v>
      </c>
      <c r="F339">
        <v>1</v>
      </c>
      <c r="H339">
        <v>1</v>
      </c>
      <c r="I339">
        <v>1</v>
      </c>
      <c r="J339" t="s">
        <v>385</v>
      </c>
      <c r="K339" t="s">
        <v>385</v>
      </c>
    </row>
    <row r="340" spans="1:11" x14ac:dyDescent="0.25">
      <c r="C340" t="s">
        <v>163</v>
      </c>
      <c r="D340">
        <v>228</v>
      </c>
      <c r="E340">
        <v>0</v>
      </c>
      <c r="F340">
        <v>1</v>
      </c>
      <c r="H340">
        <v>1</v>
      </c>
      <c r="I340">
        <v>1</v>
      </c>
      <c r="J340" t="s">
        <v>385</v>
      </c>
      <c r="K340" t="s">
        <v>385</v>
      </c>
    </row>
    <row r="341" spans="1:11" x14ac:dyDescent="0.25">
      <c r="C341" t="s">
        <v>164</v>
      </c>
      <c r="D341">
        <v>2</v>
      </c>
      <c r="E341" s="6" t="s">
        <v>319</v>
      </c>
      <c r="F341">
        <v>1</v>
      </c>
      <c r="H341">
        <v>1</v>
      </c>
      <c r="K341" t="s">
        <v>385</v>
      </c>
    </row>
    <row r="342" spans="1:11" x14ac:dyDescent="0.25">
      <c r="C342" t="s">
        <v>165</v>
      </c>
      <c r="D342">
        <v>160</v>
      </c>
      <c r="E342">
        <v>0</v>
      </c>
      <c r="F342">
        <v>1</v>
      </c>
      <c r="H342">
        <v>3</v>
      </c>
      <c r="I342">
        <v>3</v>
      </c>
      <c r="J342" t="s">
        <v>385</v>
      </c>
      <c r="K342" t="s">
        <v>384</v>
      </c>
    </row>
    <row r="343" spans="1:11" x14ac:dyDescent="0.25">
      <c r="C343" t="s">
        <v>166</v>
      </c>
      <c r="D343">
        <v>136</v>
      </c>
      <c r="E343">
        <v>0</v>
      </c>
      <c r="F343">
        <v>1</v>
      </c>
      <c r="H343">
        <v>3</v>
      </c>
      <c r="I343">
        <v>3</v>
      </c>
      <c r="J343" t="s">
        <v>386</v>
      </c>
      <c r="K343" t="s">
        <v>386</v>
      </c>
    </row>
    <row r="344" spans="1:11" x14ac:dyDescent="0.25">
      <c r="A344" t="s">
        <v>15</v>
      </c>
      <c r="B344" t="s">
        <v>1</v>
      </c>
      <c r="C344" t="s">
        <v>167</v>
      </c>
      <c r="D344">
        <v>108</v>
      </c>
      <c r="E344">
        <v>106</v>
      </c>
      <c r="F344">
        <v>1</v>
      </c>
      <c r="H344">
        <v>3</v>
      </c>
      <c r="K344" t="s">
        <v>384</v>
      </c>
    </row>
    <row r="345" spans="1:11" x14ac:dyDescent="0.25">
      <c r="C345" t="s">
        <v>168</v>
      </c>
      <c r="D345">
        <v>52</v>
      </c>
      <c r="E345">
        <v>178</v>
      </c>
      <c r="F345">
        <v>1</v>
      </c>
      <c r="H345">
        <v>1</v>
      </c>
      <c r="K345" t="s">
        <v>385</v>
      </c>
    </row>
    <row r="346" spans="1:11" x14ac:dyDescent="0.25">
      <c r="C346" t="s">
        <v>169</v>
      </c>
      <c r="D346">
        <v>67</v>
      </c>
      <c r="E346">
        <v>500</v>
      </c>
      <c r="F346">
        <v>1</v>
      </c>
      <c r="H346">
        <v>2</v>
      </c>
      <c r="K346" t="s">
        <v>385</v>
      </c>
    </row>
    <row r="347" spans="1:11" x14ac:dyDescent="0.25">
      <c r="C347" t="s">
        <v>170</v>
      </c>
      <c r="D347">
        <v>131</v>
      </c>
      <c r="E347">
        <v>132</v>
      </c>
      <c r="F347">
        <v>1</v>
      </c>
      <c r="H347">
        <v>3</v>
      </c>
      <c r="K347" t="s">
        <v>385</v>
      </c>
    </row>
    <row r="348" spans="1:11" x14ac:dyDescent="0.25">
      <c r="C348" t="s">
        <v>171</v>
      </c>
      <c r="D348">
        <v>34</v>
      </c>
      <c r="E348">
        <v>0</v>
      </c>
      <c r="G348">
        <v>1</v>
      </c>
      <c r="H348">
        <v>3</v>
      </c>
      <c r="I348">
        <v>3</v>
      </c>
      <c r="J348" t="s">
        <v>385</v>
      </c>
      <c r="K348" t="s">
        <v>385</v>
      </c>
    </row>
    <row r="349" spans="1:11" x14ac:dyDescent="0.25">
      <c r="C349" t="s">
        <v>190</v>
      </c>
      <c r="D349" s="6" t="s">
        <v>231</v>
      </c>
      <c r="E349">
        <v>39</v>
      </c>
      <c r="F349">
        <v>1</v>
      </c>
      <c r="H349">
        <v>3</v>
      </c>
      <c r="K349" t="s">
        <v>385</v>
      </c>
    </row>
    <row r="350" spans="1:11" x14ac:dyDescent="0.25">
      <c r="C350" t="s">
        <v>230</v>
      </c>
      <c r="D350" s="6" t="s">
        <v>232</v>
      </c>
      <c r="E350">
        <v>18</v>
      </c>
      <c r="F350">
        <v>1</v>
      </c>
      <c r="H350">
        <v>1</v>
      </c>
      <c r="K350" t="s">
        <v>385</v>
      </c>
    </row>
    <row r="351" spans="1:11" x14ac:dyDescent="0.25">
      <c r="C351" t="s">
        <v>172</v>
      </c>
      <c r="D351">
        <v>156</v>
      </c>
      <c r="E351">
        <v>0</v>
      </c>
      <c r="F351">
        <v>1</v>
      </c>
      <c r="H351">
        <v>1</v>
      </c>
      <c r="I351">
        <v>1</v>
      </c>
      <c r="J351" t="s">
        <v>386</v>
      </c>
      <c r="K351" t="s">
        <v>386</v>
      </c>
    </row>
    <row r="352" spans="1:11" x14ac:dyDescent="0.25">
      <c r="C352" t="s">
        <v>173</v>
      </c>
      <c r="D352">
        <v>49</v>
      </c>
      <c r="E352">
        <v>0</v>
      </c>
      <c r="G352">
        <v>1</v>
      </c>
      <c r="H352">
        <v>3</v>
      </c>
      <c r="I352">
        <v>3</v>
      </c>
      <c r="J352" t="s">
        <v>384</v>
      </c>
      <c r="K352" t="s">
        <v>384</v>
      </c>
    </row>
    <row r="353" spans="1:11" x14ac:dyDescent="0.25">
      <c r="A353" t="s">
        <v>16</v>
      </c>
      <c r="B353" t="s">
        <v>1</v>
      </c>
      <c r="C353" t="s">
        <v>174</v>
      </c>
      <c r="D353">
        <v>119</v>
      </c>
      <c r="E353">
        <v>0</v>
      </c>
      <c r="G353">
        <v>1</v>
      </c>
      <c r="H353">
        <v>3</v>
      </c>
      <c r="I353">
        <v>3</v>
      </c>
      <c r="J353" t="s">
        <v>385</v>
      </c>
      <c r="K353" t="s">
        <v>385</v>
      </c>
    </row>
    <row r="354" spans="1:11" x14ac:dyDescent="0.25">
      <c r="C354" t="s">
        <v>175</v>
      </c>
      <c r="D354">
        <v>27</v>
      </c>
      <c r="E354">
        <v>0</v>
      </c>
      <c r="F354">
        <v>1</v>
      </c>
      <c r="H354">
        <v>1</v>
      </c>
      <c r="I354">
        <v>1</v>
      </c>
      <c r="J354" t="s">
        <v>385</v>
      </c>
      <c r="K354" t="s">
        <v>385</v>
      </c>
    </row>
    <row r="355" spans="1:11" x14ac:dyDescent="0.25">
      <c r="C355" t="s">
        <v>176</v>
      </c>
      <c r="D355">
        <v>85</v>
      </c>
      <c r="E355">
        <v>10</v>
      </c>
      <c r="F355">
        <v>1</v>
      </c>
      <c r="H355">
        <v>2</v>
      </c>
      <c r="K355" t="s">
        <v>384</v>
      </c>
    </row>
    <row r="356" spans="1:11" x14ac:dyDescent="0.25">
      <c r="C356" t="s">
        <v>177</v>
      </c>
      <c r="D356">
        <v>26</v>
      </c>
      <c r="E356">
        <v>0</v>
      </c>
      <c r="G356">
        <v>1</v>
      </c>
      <c r="H356">
        <v>2</v>
      </c>
      <c r="I356">
        <v>2</v>
      </c>
      <c r="J356" t="s">
        <v>385</v>
      </c>
      <c r="K356" t="s">
        <v>385</v>
      </c>
    </row>
    <row r="357" spans="1:11" x14ac:dyDescent="0.25">
      <c r="C357" t="s">
        <v>178</v>
      </c>
      <c r="D357">
        <v>29</v>
      </c>
      <c r="E357">
        <v>197</v>
      </c>
      <c r="F357">
        <v>1</v>
      </c>
      <c r="H357">
        <v>2</v>
      </c>
      <c r="K357" t="s">
        <v>385</v>
      </c>
    </row>
    <row r="358" spans="1:11" x14ac:dyDescent="0.25">
      <c r="C358" t="s">
        <v>237</v>
      </c>
      <c r="D358">
        <v>66</v>
      </c>
      <c r="E358">
        <v>59</v>
      </c>
      <c r="G358">
        <v>1</v>
      </c>
      <c r="H358">
        <v>3</v>
      </c>
      <c r="K358" t="s">
        <v>385</v>
      </c>
    </row>
    <row r="359" spans="1:11" x14ac:dyDescent="0.25">
      <c r="C359" t="s">
        <v>224</v>
      </c>
      <c r="D359">
        <v>233</v>
      </c>
      <c r="E359">
        <v>0</v>
      </c>
      <c r="F359">
        <v>1</v>
      </c>
      <c r="H359">
        <v>1</v>
      </c>
      <c r="I359">
        <v>1</v>
      </c>
      <c r="J359" t="s">
        <v>385</v>
      </c>
      <c r="K359" t="s">
        <v>385</v>
      </c>
    </row>
    <row r="360" spans="1:11" x14ac:dyDescent="0.25">
      <c r="C360" t="s">
        <v>179</v>
      </c>
      <c r="D360">
        <v>146</v>
      </c>
      <c r="E360">
        <v>0</v>
      </c>
      <c r="F360">
        <v>1</v>
      </c>
      <c r="H360">
        <v>1</v>
      </c>
      <c r="I360">
        <v>1</v>
      </c>
      <c r="J360" t="s">
        <v>385</v>
      </c>
      <c r="K360" t="s">
        <v>385</v>
      </c>
    </row>
    <row r="361" spans="1:11" x14ac:dyDescent="0.25">
      <c r="A361" s="12" t="s">
        <v>588</v>
      </c>
      <c r="B361" t="s">
        <v>1</v>
      </c>
      <c r="C361" t="s">
        <v>589</v>
      </c>
      <c r="D361">
        <v>447</v>
      </c>
      <c r="E361">
        <v>224</v>
      </c>
      <c r="F361">
        <v>1</v>
      </c>
      <c r="H361">
        <v>1</v>
      </c>
      <c r="K361" t="s">
        <v>385</v>
      </c>
    </row>
    <row r="362" spans="1:11" x14ac:dyDescent="0.25">
      <c r="C362" t="s">
        <v>590</v>
      </c>
      <c r="D362">
        <v>448</v>
      </c>
      <c r="E362">
        <v>18</v>
      </c>
      <c r="F362">
        <v>1</v>
      </c>
      <c r="H362">
        <v>1</v>
      </c>
      <c r="K362" t="s">
        <v>385</v>
      </c>
    </row>
    <row r="363" spans="1:11" x14ac:dyDescent="0.25">
      <c r="C363" t="s">
        <v>591</v>
      </c>
      <c r="D363">
        <v>449</v>
      </c>
      <c r="E363">
        <v>0</v>
      </c>
      <c r="F363">
        <v>1</v>
      </c>
      <c r="H363">
        <v>1</v>
      </c>
      <c r="I363">
        <v>1</v>
      </c>
      <c r="J363" t="s">
        <v>386</v>
      </c>
      <c r="K363" t="s">
        <v>386</v>
      </c>
    </row>
    <row r="364" spans="1:11" x14ac:dyDescent="0.25">
      <c r="C364" t="s">
        <v>594</v>
      </c>
      <c r="D364">
        <v>450</v>
      </c>
      <c r="E364">
        <v>224</v>
      </c>
      <c r="F364">
        <v>1</v>
      </c>
      <c r="H364">
        <v>1</v>
      </c>
      <c r="K364" t="s">
        <v>385</v>
      </c>
    </row>
    <row r="365" spans="1:11" x14ac:dyDescent="0.25">
      <c r="C365" t="s">
        <v>592</v>
      </c>
      <c r="D365">
        <v>451</v>
      </c>
      <c r="E365">
        <v>123</v>
      </c>
      <c r="F365">
        <v>1</v>
      </c>
      <c r="H365">
        <v>3</v>
      </c>
      <c r="K365" t="s">
        <v>386</v>
      </c>
    </row>
    <row r="366" spans="1:11" x14ac:dyDescent="0.25">
      <c r="C366" t="s">
        <v>593</v>
      </c>
      <c r="D366">
        <v>452</v>
      </c>
      <c r="E366">
        <v>197</v>
      </c>
      <c r="F366">
        <v>1</v>
      </c>
      <c r="H366">
        <v>1</v>
      </c>
      <c r="K366" t="s">
        <v>384</v>
      </c>
    </row>
    <row r="367" spans="1:11" x14ac:dyDescent="0.25">
      <c r="C367" t="s">
        <v>595</v>
      </c>
      <c r="D367">
        <v>453</v>
      </c>
      <c r="E367" s="6" t="s">
        <v>319</v>
      </c>
      <c r="F367">
        <v>1</v>
      </c>
      <c r="H367">
        <v>1</v>
      </c>
      <c r="K367" t="s">
        <v>385</v>
      </c>
    </row>
    <row r="368" spans="1:11" x14ac:dyDescent="0.25">
      <c r="C368" t="s">
        <v>596</v>
      </c>
      <c r="D368">
        <v>454</v>
      </c>
      <c r="E368">
        <v>485</v>
      </c>
      <c r="F368">
        <v>1</v>
      </c>
      <c r="H368">
        <v>1</v>
      </c>
      <c r="K368" t="s">
        <v>384</v>
      </c>
    </row>
    <row r="369" spans="1:11" x14ac:dyDescent="0.25">
      <c r="C369" t="s">
        <v>597</v>
      </c>
      <c r="D369">
        <v>455</v>
      </c>
      <c r="E369">
        <v>0</v>
      </c>
      <c r="F369">
        <v>1</v>
      </c>
      <c r="H369">
        <v>1</v>
      </c>
      <c r="I369">
        <v>1</v>
      </c>
      <c r="J369" t="s">
        <v>386</v>
      </c>
      <c r="K369" t="s">
        <v>386</v>
      </c>
    </row>
    <row r="370" spans="1:11" x14ac:dyDescent="0.25">
      <c r="A370" s="12" t="s">
        <v>622</v>
      </c>
      <c r="B370" t="s">
        <v>1</v>
      </c>
      <c r="C370" t="s">
        <v>359</v>
      </c>
      <c r="D370">
        <v>456</v>
      </c>
      <c r="E370">
        <v>183</v>
      </c>
      <c r="F370">
        <v>1</v>
      </c>
      <c r="H370">
        <v>1</v>
      </c>
      <c r="K370" t="s">
        <v>385</v>
      </c>
    </row>
    <row r="371" spans="1:11" x14ac:dyDescent="0.25">
      <c r="C371" t="s">
        <v>623</v>
      </c>
      <c r="D371">
        <v>457</v>
      </c>
      <c r="E371">
        <v>0</v>
      </c>
      <c r="F371">
        <v>1</v>
      </c>
      <c r="H371">
        <v>3</v>
      </c>
      <c r="I371">
        <v>3</v>
      </c>
      <c r="J371" t="s">
        <v>384</v>
      </c>
      <c r="K371" t="s">
        <v>384</v>
      </c>
    </row>
    <row r="372" spans="1:11" x14ac:dyDescent="0.25">
      <c r="C372" t="s">
        <v>624</v>
      </c>
      <c r="D372">
        <v>458</v>
      </c>
      <c r="E372">
        <v>77</v>
      </c>
      <c r="F372">
        <v>1</v>
      </c>
      <c r="H372">
        <v>1</v>
      </c>
      <c r="K372" t="s">
        <v>385</v>
      </c>
    </row>
    <row r="373" spans="1:11" x14ac:dyDescent="0.25">
      <c r="C373" t="s">
        <v>625</v>
      </c>
      <c r="D373">
        <v>459</v>
      </c>
      <c r="E373" s="6" t="s">
        <v>363</v>
      </c>
      <c r="F373">
        <v>1</v>
      </c>
      <c r="H373">
        <v>1</v>
      </c>
      <c r="K373" t="s">
        <v>384</v>
      </c>
    </row>
    <row r="374" spans="1:11" x14ac:dyDescent="0.25">
      <c r="C374" t="s">
        <v>180</v>
      </c>
      <c r="D374">
        <v>460</v>
      </c>
      <c r="E374">
        <v>123</v>
      </c>
      <c r="F374">
        <v>1</v>
      </c>
      <c r="H374">
        <v>3</v>
      </c>
      <c r="K374" t="s">
        <v>386</v>
      </c>
    </row>
    <row r="375" spans="1:11" x14ac:dyDescent="0.25">
      <c r="C375" t="s">
        <v>626</v>
      </c>
      <c r="D375">
        <v>461</v>
      </c>
      <c r="E375">
        <v>0</v>
      </c>
      <c r="F375">
        <v>1</v>
      </c>
      <c r="H375">
        <v>3</v>
      </c>
      <c r="I375">
        <v>3</v>
      </c>
      <c r="J375" t="s">
        <v>386</v>
      </c>
      <c r="K375" t="s">
        <v>386</v>
      </c>
    </row>
    <row r="376" spans="1:11" x14ac:dyDescent="0.25">
      <c r="A376" s="12" t="s">
        <v>642</v>
      </c>
      <c r="B376" t="s">
        <v>1</v>
      </c>
      <c r="C376" t="s">
        <v>643</v>
      </c>
      <c r="D376">
        <v>462</v>
      </c>
      <c r="E376">
        <v>53</v>
      </c>
      <c r="F376">
        <v>1</v>
      </c>
      <c r="H376">
        <v>1</v>
      </c>
      <c r="K376" t="s">
        <v>384</v>
      </c>
    </row>
    <row r="377" spans="1:11" x14ac:dyDescent="0.25">
      <c r="C377" t="s">
        <v>644</v>
      </c>
      <c r="D377">
        <v>463</v>
      </c>
      <c r="E377">
        <v>178</v>
      </c>
      <c r="F377">
        <v>1</v>
      </c>
      <c r="H377">
        <v>1</v>
      </c>
      <c r="K377" t="s">
        <v>385</v>
      </c>
    </row>
    <row r="378" spans="1:11" x14ac:dyDescent="0.25">
      <c r="C378" t="s">
        <v>645</v>
      </c>
      <c r="D378">
        <v>464</v>
      </c>
      <c r="E378">
        <v>449</v>
      </c>
      <c r="F378">
        <v>1</v>
      </c>
      <c r="H378">
        <v>1</v>
      </c>
      <c r="K378" t="s">
        <v>386</v>
      </c>
    </row>
    <row r="379" spans="1:11" x14ac:dyDescent="0.25">
      <c r="C379" t="s">
        <v>646</v>
      </c>
      <c r="D379">
        <v>465</v>
      </c>
      <c r="E379">
        <v>443</v>
      </c>
      <c r="F379">
        <v>1</v>
      </c>
      <c r="H379">
        <v>1</v>
      </c>
      <c r="K379" t="s">
        <v>386</v>
      </c>
    </row>
    <row r="380" spans="1:11" x14ac:dyDescent="0.25">
      <c r="C380" t="s">
        <v>647</v>
      </c>
      <c r="D380">
        <v>466</v>
      </c>
      <c r="E380" s="6" t="s">
        <v>319</v>
      </c>
      <c r="F380">
        <v>1</v>
      </c>
      <c r="H380">
        <v>1</v>
      </c>
      <c r="K380" t="s">
        <v>385</v>
      </c>
    </row>
    <row r="381" spans="1:11" x14ac:dyDescent="0.25">
      <c r="C381" t="s">
        <v>648</v>
      </c>
      <c r="D381">
        <v>467</v>
      </c>
      <c r="E381">
        <v>198</v>
      </c>
      <c r="F381">
        <v>1</v>
      </c>
      <c r="H381">
        <v>1</v>
      </c>
      <c r="K381" t="s">
        <v>385</v>
      </c>
    </row>
    <row r="382" spans="1:11" x14ac:dyDescent="0.25">
      <c r="C382" t="s">
        <v>649</v>
      </c>
      <c r="D382">
        <v>468</v>
      </c>
      <c r="E382">
        <v>53</v>
      </c>
      <c r="F382">
        <v>1</v>
      </c>
      <c r="H382">
        <v>1</v>
      </c>
      <c r="K382" t="s">
        <v>384</v>
      </c>
    </row>
    <row r="383" spans="1:11" x14ac:dyDescent="0.25">
      <c r="C383" t="s">
        <v>650</v>
      </c>
      <c r="D383">
        <v>469</v>
      </c>
      <c r="E383">
        <v>372</v>
      </c>
      <c r="F383">
        <v>1</v>
      </c>
      <c r="H383">
        <v>1</v>
      </c>
      <c r="K383" t="s">
        <v>386</v>
      </c>
    </row>
    <row r="384" spans="1:11" x14ac:dyDescent="0.25">
      <c r="C384" t="s">
        <v>651</v>
      </c>
      <c r="D384">
        <v>470</v>
      </c>
      <c r="E384">
        <v>0</v>
      </c>
      <c r="F384">
        <v>1</v>
      </c>
      <c r="H384">
        <v>1</v>
      </c>
      <c r="I384">
        <v>1</v>
      </c>
      <c r="J384" t="s">
        <v>386</v>
      </c>
      <c r="K384" t="s">
        <v>386</v>
      </c>
    </row>
    <row r="385" spans="1:11" x14ac:dyDescent="0.25">
      <c r="C385" t="s">
        <v>652</v>
      </c>
      <c r="D385">
        <v>471</v>
      </c>
      <c r="E385">
        <v>0</v>
      </c>
      <c r="F385">
        <v>1</v>
      </c>
      <c r="H385">
        <v>1</v>
      </c>
      <c r="I385">
        <v>1</v>
      </c>
      <c r="J385" t="s">
        <v>386</v>
      </c>
      <c r="K385" t="s">
        <v>386</v>
      </c>
    </row>
    <row r="386" spans="1:11" x14ac:dyDescent="0.25">
      <c r="C386" t="s">
        <v>653</v>
      </c>
      <c r="D386">
        <v>472</v>
      </c>
      <c r="E386">
        <v>111</v>
      </c>
      <c r="F386">
        <v>1</v>
      </c>
      <c r="H386">
        <v>1</v>
      </c>
      <c r="K386" t="s">
        <v>385</v>
      </c>
    </row>
    <row r="387" spans="1:11" x14ac:dyDescent="0.25">
      <c r="C387" t="s">
        <v>654</v>
      </c>
      <c r="D387">
        <v>473</v>
      </c>
      <c r="E387">
        <v>99</v>
      </c>
      <c r="F387">
        <v>1</v>
      </c>
      <c r="H387">
        <v>1</v>
      </c>
      <c r="K387" t="s">
        <v>386</v>
      </c>
    </row>
    <row r="388" spans="1:11" x14ac:dyDescent="0.25">
      <c r="C388" t="s">
        <v>655</v>
      </c>
      <c r="D388">
        <v>474</v>
      </c>
      <c r="E388">
        <v>0</v>
      </c>
      <c r="F388">
        <v>1</v>
      </c>
      <c r="H388">
        <v>1</v>
      </c>
      <c r="I388">
        <v>1</v>
      </c>
      <c r="J388" t="s">
        <v>384</v>
      </c>
      <c r="K388" t="s">
        <v>384</v>
      </c>
    </row>
    <row r="389" spans="1:11" x14ac:dyDescent="0.25">
      <c r="C389" t="s">
        <v>656</v>
      </c>
      <c r="D389">
        <v>475</v>
      </c>
      <c r="E389">
        <v>0</v>
      </c>
      <c r="F389">
        <v>1</v>
      </c>
      <c r="H389">
        <v>1</v>
      </c>
      <c r="I389">
        <v>1</v>
      </c>
      <c r="J389" t="s">
        <v>386</v>
      </c>
      <c r="K389" t="s">
        <v>386</v>
      </c>
    </row>
    <row r="390" spans="1:11" x14ac:dyDescent="0.25">
      <c r="C390" t="s">
        <v>657</v>
      </c>
      <c r="D390">
        <v>476</v>
      </c>
      <c r="E390">
        <v>18</v>
      </c>
      <c r="F390">
        <v>1</v>
      </c>
      <c r="H390">
        <v>1</v>
      </c>
      <c r="K390" t="s">
        <v>384</v>
      </c>
    </row>
    <row r="391" spans="1:11" x14ac:dyDescent="0.25">
      <c r="C391" t="s">
        <v>658</v>
      </c>
      <c r="D391">
        <v>477</v>
      </c>
      <c r="E391">
        <v>0</v>
      </c>
      <c r="F391">
        <v>1</v>
      </c>
      <c r="H391">
        <v>1</v>
      </c>
      <c r="I391">
        <v>1</v>
      </c>
      <c r="J391" t="s">
        <v>386</v>
      </c>
      <c r="K391" t="s">
        <v>386</v>
      </c>
    </row>
    <row r="392" spans="1:11" x14ac:dyDescent="0.25">
      <c r="C392" t="s">
        <v>659</v>
      </c>
      <c r="D392">
        <v>478</v>
      </c>
      <c r="E392">
        <v>197</v>
      </c>
      <c r="F392">
        <v>1</v>
      </c>
      <c r="H392">
        <v>3</v>
      </c>
      <c r="K392" t="s">
        <v>384</v>
      </c>
    </row>
    <row r="393" spans="1:11" x14ac:dyDescent="0.25">
      <c r="C393" t="s">
        <v>660</v>
      </c>
      <c r="D393">
        <v>479</v>
      </c>
      <c r="E393">
        <v>0</v>
      </c>
      <c r="F393">
        <v>1</v>
      </c>
      <c r="H393">
        <v>1</v>
      </c>
      <c r="I393">
        <v>1</v>
      </c>
      <c r="J393" t="s">
        <v>384</v>
      </c>
      <c r="K393" t="s">
        <v>384</v>
      </c>
    </row>
    <row r="394" spans="1:11" x14ac:dyDescent="0.25">
      <c r="A394" s="12" t="s">
        <v>683</v>
      </c>
      <c r="B394" t="s">
        <v>1</v>
      </c>
      <c r="C394" t="s">
        <v>684</v>
      </c>
      <c r="D394">
        <v>480</v>
      </c>
      <c r="E394">
        <v>0</v>
      </c>
      <c r="F394">
        <v>1</v>
      </c>
      <c r="H394">
        <v>1</v>
      </c>
      <c r="I394">
        <v>1</v>
      </c>
      <c r="J394" t="s">
        <v>386</v>
      </c>
      <c r="K394" t="s">
        <v>386</v>
      </c>
    </row>
    <row r="395" spans="1:11" x14ac:dyDescent="0.25">
      <c r="C395" t="s">
        <v>685</v>
      </c>
      <c r="D395">
        <v>481</v>
      </c>
      <c r="E395" s="6" t="s">
        <v>319</v>
      </c>
      <c r="F395">
        <v>1</v>
      </c>
      <c r="H395">
        <v>1</v>
      </c>
      <c r="K395" t="s">
        <v>385</v>
      </c>
    </row>
    <row r="396" spans="1:11" x14ac:dyDescent="0.25">
      <c r="C396" t="s">
        <v>727</v>
      </c>
      <c r="D396" s="6" t="s">
        <v>725</v>
      </c>
      <c r="E396">
        <v>183</v>
      </c>
      <c r="F396">
        <v>1</v>
      </c>
      <c r="H396">
        <v>1</v>
      </c>
      <c r="K396" t="s">
        <v>385</v>
      </c>
    </row>
    <row r="397" spans="1:11" x14ac:dyDescent="0.25">
      <c r="C397" t="s">
        <v>728</v>
      </c>
      <c r="D397" s="6" t="s">
        <v>726</v>
      </c>
      <c r="E397">
        <v>356</v>
      </c>
      <c r="F397">
        <v>1</v>
      </c>
      <c r="H397">
        <v>1</v>
      </c>
      <c r="K397" t="s">
        <v>385</v>
      </c>
    </row>
    <row r="398" spans="1:11" x14ac:dyDescent="0.25">
      <c r="C398" t="s">
        <v>686</v>
      </c>
      <c r="D398">
        <v>483</v>
      </c>
      <c r="E398">
        <v>0</v>
      </c>
      <c r="F398">
        <v>1</v>
      </c>
      <c r="H398">
        <v>1</v>
      </c>
      <c r="I398">
        <v>1</v>
      </c>
      <c r="J398" t="s">
        <v>386</v>
      </c>
      <c r="K398" t="s">
        <v>386</v>
      </c>
    </row>
    <row r="399" spans="1:11" x14ac:dyDescent="0.25">
      <c r="C399" t="s">
        <v>687</v>
      </c>
      <c r="D399">
        <v>484</v>
      </c>
      <c r="E399">
        <v>523</v>
      </c>
      <c r="F399">
        <v>1</v>
      </c>
      <c r="H399">
        <v>1</v>
      </c>
      <c r="K399" t="s">
        <v>384</v>
      </c>
    </row>
    <row r="400" spans="1:11" x14ac:dyDescent="0.25">
      <c r="C400" t="s">
        <v>688</v>
      </c>
      <c r="D400">
        <v>485</v>
      </c>
      <c r="E400">
        <v>0</v>
      </c>
      <c r="G400">
        <v>1</v>
      </c>
      <c r="H400">
        <v>3</v>
      </c>
      <c r="I400">
        <v>3</v>
      </c>
      <c r="J400" t="s">
        <v>384</v>
      </c>
      <c r="K400" t="s">
        <v>384</v>
      </c>
    </row>
    <row r="401" spans="1:11" x14ac:dyDescent="0.25">
      <c r="C401" t="s">
        <v>689</v>
      </c>
      <c r="D401">
        <v>486</v>
      </c>
      <c r="E401">
        <v>19</v>
      </c>
      <c r="G401">
        <v>1</v>
      </c>
      <c r="H401">
        <v>3</v>
      </c>
      <c r="K401" t="s">
        <v>384</v>
      </c>
    </row>
    <row r="402" spans="1:11" x14ac:dyDescent="0.25">
      <c r="C402" t="s">
        <v>690</v>
      </c>
      <c r="D402">
        <v>487</v>
      </c>
      <c r="E402">
        <v>0</v>
      </c>
      <c r="F402">
        <v>1</v>
      </c>
      <c r="H402">
        <v>1</v>
      </c>
      <c r="I402">
        <v>1</v>
      </c>
      <c r="J402" t="s">
        <v>386</v>
      </c>
      <c r="K402" t="s">
        <v>386</v>
      </c>
    </row>
    <row r="403" spans="1:11" x14ac:dyDescent="0.25">
      <c r="C403" t="s">
        <v>691</v>
      </c>
      <c r="D403">
        <v>488</v>
      </c>
      <c r="E403">
        <v>48</v>
      </c>
      <c r="F403">
        <v>1</v>
      </c>
      <c r="H403">
        <v>1</v>
      </c>
      <c r="K403" t="s">
        <v>386</v>
      </c>
    </row>
    <row r="404" spans="1:11" x14ac:dyDescent="0.25">
      <c r="C404" t="s">
        <v>692</v>
      </c>
      <c r="D404">
        <v>489</v>
      </c>
      <c r="E404">
        <v>0</v>
      </c>
      <c r="F404">
        <v>1</v>
      </c>
      <c r="H404">
        <v>1</v>
      </c>
      <c r="I404">
        <v>1</v>
      </c>
      <c r="J404" t="s">
        <v>386</v>
      </c>
      <c r="K404" t="s">
        <v>386</v>
      </c>
    </row>
    <row r="405" spans="1:11" x14ac:dyDescent="0.25">
      <c r="C405" t="s">
        <v>693</v>
      </c>
      <c r="D405">
        <v>490</v>
      </c>
      <c r="E405">
        <v>0</v>
      </c>
      <c r="F405">
        <v>1</v>
      </c>
      <c r="H405">
        <v>1</v>
      </c>
      <c r="I405">
        <v>1</v>
      </c>
      <c r="J405" t="s">
        <v>386</v>
      </c>
      <c r="K405" t="s">
        <v>386</v>
      </c>
    </row>
    <row r="406" spans="1:11" x14ac:dyDescent="0.25">
      <c r="A406" t="s">
        <v>12</v>
      </c>
      <c r="B406" s="2" t="s">
        <v>8</v>
      </c>
      <c r="C406" t="s">
        <v>327</v>
      </c>
      <c r="D406">
        <v>198</v>
      </c>
      <c r="E406">
        <v>0</v>
      </c>
      <c r="F406">
        <v>1</v>
      </c>
      <c r="H406">
        <v>2</v>
      </c>
      <c r="I406">
        <v>2</v>
      </c>
      <c r="J406" t="s">
        <v>384</v>
      </c>
      <c r="K406" t="s">
        <v>384</v>
      </c>
    </row>
    <row r="407" spans="1:11" x14ac:dyDescent="0.25">
      <c r="B407" s="2"/>
      <c r="C407" t="s">
        <v>328</v>
      </c>
      <c r="D407" s="6" t="s">
        <v>329</v>
      </c>
      <c r="E407" s="6" t="s">
        <v>330</v>
      </c>
      <c r="F407">
        <v>1</v>
      </c>
      <c r="H407">
        <v>2</v>
      </c>
      <c r="K407" t="s">
        <v>385</v>
      </c>
    </row>
    <row r="408" spans="1:11" x14ac:dyDescent="0.25">
      <c r="B408" s="2"/>
      <c r="C408" t="s">
        <v>151</v>
      </c>
      <c r="D408">
        <v>203</v>
      </c>
      <c r="E408">
        <v>202</v>
      </c>
      <c r="F408">
        <v>1</v>
      </c>
      <c r="H408">
        <v>2</v>
      </c>
      <c r="K408" t="s">
        <v>386</v>
      </c>
    </row>
    <row r="409" spans="1:11" x14ac:dyDescent="0.25">
      <c r="B409" s="2"/>
      <c r="C409" t="s">
        <v>180</v>
      </c>
      <c r="D409">
        <v>46</v>
      </c>
      <c r="E409">
        <v>123</v>
      </c>
      <c r="F409">
        <v>1</v>
      </c>
      <c r="H409">
        <v>3</v>
      </c>
      <c r="K409" t="s">
        <v>386</v>
      </c>
    </row>
    <row r="410" spans="1:11" x14ac:dyDescent="0.25">
      <c r="B410" s="2"/>
      <c r="C410" t="s">
        <v>181</v>
      </c>
      <c r="D410">
        <v>4</v>
      </c>
      <c r="E410">
        <v>0</v>
      </c>
      <c r="F410">
        <v>1</v>
      </c>
      <c r="H410">
        <v>2</v>
      </c>
      <c r="I410">
        <v>2</v>
      </c>
      <c r="J410" t="s">
        <v>385</v>
      </c>
      <c r="K410" t="s">
        <v>385</v>
      </c>
    </row>
    <row r="411" spans="1:11" x14ac:dyDescent="0.25">
      <c r="B411" s="2"/>
      <c r="C411" t="s">
        <v>182</v>
      </c>
      <c r="D411">
        <v>170</v>
      </c>
      <c r="E411">
        <v>0</v>
      </c>
      <c r="F411">
        <v>1</v>
      </c>
      <c r="H411">
        <v>3</v>
      </c>
      <c r="I411">
        <v>3</v>
      </c>
      <c r="J411" t="s">
        <v>385</v>
      </c>
      <c r="K411" t="s">
        <v>384</v>
      </c>
    </row>
    <row r="412" spans="1:11" x14ac:dyDescent="0.25">
      <c r="B412" s="2"/>
      <c r="C412" t="s">
        <v>260</v>
      </c>
      <c r="D412" s="6" t="s">
        <v>262</v>
      </c>
      <c r="E412">
        <v>210</v>
      </c>
      <c r="G412">
        <v>1</v>
      </c>
      <c r="H412">
        <v>3</v>
      </c>
      <c r="K412" t="s">
        <v>384</v>
      </c>
    </row>
    <row r="413" spans="1:11" x14ac:dyDescent="0.25">
      <c r="B413" s="2"/>
      <c r="C413" t="s">
        <v>261</v>
      </c>
      <c r="D413" s="6" t="s">
        <v>263</v>
      </c>
      <c r="E413">
        <v>59</v>
      </c>
      <c r="G413">
        <v>1</v>
      </c>
      <c r="H413">
        <v>3</v>
      </c>
      <c r="K413" t="s">
        <v>385</v>
      </c>
    </row>
    <row r="414" spans="1:11" x14ac:dyDescent="0.25">
      <c r="A414" t="s">
        <v>13</v>
      </c>
      <c r="B414" s="2" t="s">
        <v>8</v>
      </c>
      <c r="C414" t="s">
        <v>369</v>
      </c>
      <c r="D414">
        <v>24</v>
      </c>
      <c r="E414">
        <v>0</v>
      </c>
      <c r="F414">
        <v>1</v>
      </c>
      <c r="H414">
        <v>2</v>
      </c>
      <c r="I414">
        <v>2</v>
      </c>
      <c r="J414" t="s">
        <v>384</v>
      </c>
      <c r="K414" t="s">
        <v>386</v>
      </c>
    </row>
    <row r="415" spans="1:11" x14ac:dyDescent="0.25">
      <c r="B415" s="2"/>
      <c r="C415" t="s">
        <v>370</v>
      </c>
      <c r="D415" s="6" t="s">
        <v>371</v>
      </c>
      <c r="E415">
        <v>0</v>
      </c>
      <c r="F415">
        <v>1</v>
      </c>
      <c r="H415">
        <v>2</v>
      </c>
      <c r="I415">
        <v>2</v>
      </c>
      <c r="J415" t="s">
        <v>384</v>
      </c>
      <c r="K415" t="s">
        <v>386</v>
      </c>
    </row>
    <row r="416" spans="1:11" x14ac:dyDescent="0.25">
      <c r="B416" s="2"/>
      <c r="C416" t="s">
        <v>240</v>
      </c>
      <c r="D416">
        <v>10</v>
      </c>
      <c r="E416">
        <v>0</v>
      </c>
      <c r="F416">
        <v>1</v>
      </c>
      <c r="H416">
        <v>2</v>
      </c>
      <c r="I416">
        <v>2</v>
      </c>
      <c r="J416" t="s">
        <v>384</v>
      </c>
      <c r="K416" t="s">
        <v>384</v>
      </c>
    </row>
    <row r="417" spans="1:11" x14ac:dyDescent="0.25">
      <c r="B417" s="2"/>
      <c r="C417" t="s">
        <v>241</v>
      </c>
      <c r="D417" s="6" t="s">
        <v>238</v>
      </c>
      <c r="E417">
        <v>0</v>
      </c>
      <c r="F417">
        <v>1</v>
      </c>
      <c r="H417">
        <v>2</v>
      </c>
      <c r="I417">
        <v>2</v>
      </c>
      <c r="J417" t="s">
        <v>384</v>
      </c>
      <c r="K417" t="s">
        <v>384</v>
      </c>
    </row>
    <row r="418" spans="1:11" x14ac:dyDescent="0.25">
      <c r="B418" s="2"/>
      <c r="C418" t="s">
        <v>242</v>
      </c>
      <c r="D418" s="6" t="s">
        <v>239</v>
      </c>
      <c r="E418">
        <v>0</v>
      </c>
      <c r="F418">
        <v>1</v>
      </c>
      <c r="H418">
        <v>2</v>
      </c>
      <c r="I418">
        <v>2</v>
      </c>
      <c r="J418" t="s">
        <v>384</v>
      </c>
      <c r="K418" t="s">
        <v>384</v>
      </c>
    </row>
    <row r="419" spans="1:11" x14ac:dyDescent="0.25">
      <c r="B419" s="2"/>
      <c r="C419" t="s">
        <v>338</v>
      </c>
      <c r="D419">
        <v>39</v>
      </c>
      <c r="E419">
        <v>0</v>
      </c>
      <c r="F419">
        <v>1</v>
      </c>
      <c r="H419">
        <v>22</v>
      </c>
      <c r="I419">
        <v>22</v>
      </c>
      <c r="J419" t="s">
        <v>385</v>
      </c>
      <c r="K419" t="s">
        <v>385</v>
      </c>
    </row>
    <row r="420" spans="1:11" x14ac:dyDescent="0.25">
      <c r="B420" s="2"/>
      <c r="C420" t="s">
        <v>331</v>
      </c>
      <c r="D420" s="6" t="s">
        <v>330</v>
      </c>
      <c r="E420">
        <v>0</v>
      </c>
      <c r="F420">
        <v>1</v>
      </c>
      <c r="H420">
        <v>2</v>
      </c>
      <c r="I420">
        <v>2</v>
      </c>
      <c r="J420" t="s">
        <v>385</v>
      </c>
      <c r="K420" t="s">
        <v>385</v>
      </c>
    </row>
    <row r="421" spans="1:11" x14ac:dyDescent="0.25">
      <c r="B421" s="2"/>
      <c r="C421" t="s">
        <v>372</v>
      </c>
      <c r="D421">
        <v>96</v>
      </c>
      <c r="E421" s="6">
        <v>4</v>
      </c>
      <c r="F421">
        <v>1</v>
      </c>
      <c r="H421">
        <v>2</v>
      </c>
      <c r="K421" t="s">
        <v>385</v>
      </c>
    </row>
    <row r="422" spans="1:11" x14ac:dyDescent="0.25">
      <c r="B422" s="2"/>
      <c r="C422" t="s">
        <v>372</v>
      </c>
      <c r="D422" s="6" t="s">
        <v>373</v>
      </c>
      <c r="E422" s="6">
        <v>221</v>
      </c>
      <c r="F422">
        <v>1</v>
      </c>
      <c r="H422">
        <v>2</v>
      </c>
      <c r="K422" t="s">
        <v>385</v>
      </c>
    </row>
    <row r="423" spans="1:11" x14ac:dyDescent="0.25">
      <c r="B423" s="2"/>
      <c r="C423" t="s">
        <v>183</v>
      </c>
      <c r="D423">
        <v>225</v>
      </c>
      <c r="E423">
        <v>0</v>
      </c>
      <c r="F423">
        <v>1</v>
      </c>
      <c r="H423">
        <v>2</v>
      </c>
      <c r="I423">
        <v>2</v>
      </c>
      <c r="J423" t="s">
        <v>385</v>
      </c>
      <c r="K423" t="s">
        <v>385</v>
      </c>
    </row>
    <row r="424" spans="1:11" x14ac:dyDescent="0.25">
      <c r="B424" s="2"/>
      <c r="C424" t="s">
        <v>184</v>
      </c>
      <c r="D424">
        <v>25</v>
      </c>
      <c r="E424">
        <v>0</v>
      </c>
      <c r="F424">
        <v>1</v>
      </c>
      <c r="H424">
        <v>3</v>
      </c>
      <c r="I424">
        <v>3</v>
      </c>
      <c r="J424" t="s">
        <v>384</v>
      </c>
      <c r="K424" t="s">
        <v>384</v>
      </c>
    </row>
    <row r="425" spans="1:11" x14ac:dyDescent="0.25">
      <c r="B425" s="2"/>
      <c r="C425" t="s">
        <v>64</v>
      </c>
      <c r="D425">
        <v>193</v>
      </c>
      <c r="E425">
        <v>197</v>
      </c>
      <c r="F425">
        <v>1</v>
      </c>
      <c r="H425">
        <v>3</v>
      </c>
      <c r="K425" t="s">
        <v>385</v>
      </c>
    </row>
    <row r="426" spans="1:11" x14ac:dyDescent="0.25">
      <c r="B426" s="2"/>
      <c r="C426" t="s">
        <v>185</v>
      </c>
      <c r="D426">
        <v>123</v>
      </c>
      <c r="E426">
        <v>0</v>
      </c>
      <c r="F426">
        <v>1</v>
      </c>
      <c r="H426">
        <v>3</v>
      </c>
      <c r="I426">
        <v>3</v>
      </c>
      <c r="J426" t="s">
        <v>386</v>
      </c>
      <c r="K426" t="s">
        <v>386</v>
      </c>
    </row>
    <row r="427" spans="1:11" x14ac:dyDescent="0.25">
      <c r="B427" s="2"/>
      <c r="C427" t="s">
        <v>376</v>
      </c>
      <c r="D427">
        <v>11</v>
      </c>
      <c r="E427">
        <v>0</v>
      </c>
      <c r="F427">
        <v>1</v>
      </c>
      <c r="H427">
        <v>2</v>
      </c>
      <c r="I427">
        <v>2</v>
      </c>
      <c r="J427" t="s">
        <v>386</v>
      </c>
      <c r="K427" t="s">
        <v>386</v>
      </c>
    </row>
    <row r="428" spans="1:11" x14ac:dyDescent="0.25">
      <c r="B428" s="2"/>
      <c r="C428" t="s">
        <v>374</v>
      </c>
      <c r="D428" s="6" t="s">
        <v>377</v>
      </c>
      <c r="E428">
        <v>0</v>
      </c>
      <c r="F428">
        <v>1</v>
      </c>
      <c r="H428">
        <v>2</v>
      </c>
      <c r="I428">
        <v>2</v>
      </c>
      <c r="J428" t="s">
        <v>386</v>
      </c>
      <c r="K428" t="s">
        <v>386</v>
      </c>
    </row>
    <row r="429" spans="1:11" x14ac:dyDescent="0.25">
      <c r="B429" s="2"/>
      <c r="C429" t="s">
        <v>375</v>
      </c>
      <c r="D429" s="6" t="s">
        <v>378</v>
      </c>
      <c r="E429">
        <v>0</v>
      </c>
      <c r="F429">
        <v>1</v>
      </c>
      <c r="H429">
        <v>2</v>
      </c>
      <c r="I429">
        <v>2</v>
      </c>
      <c r="J429" t="s">
        <v>385</v>
      </c>
      <c r="K429" t="s">
        <v>386</v>
      </c>
    </row>
    <row r="430" spans="1:11" x14ac:dyDescent="0.25">
      <c r="A430" t="s">
        <v>14</v>
      </c>
      <c r="B430" s="2" t="s">
        <v>8</v>
      </c>
      <c r="C430" t="s">
        <v>333</v>
      </c>
      <c r="D430">
        <v>69</v>
      </c>
      <c r="E430">
        <v>39</v>
      </c>
      <c r="F430">
        <v>1</v>
      </c>
      <c r="H430">
        <v>2</v>
      </c>
      <c r="K430" t="s">
        <v>385</v>
      </c>
    </row>
    <row r="431" spans="1:11" x14ac:dyDescent="0.25">
      <c r="B431" s="2"/>
      <c r="C431" t="s">
        <v>332</v>
      </c>
      <c r="D431" s="6" t="s">
        <v>334</v>
      </c>
      <c r="E431" s="6" t="s">
        <v>330</v>
      </c>
      <c r="F431">
        <v>1</v>
      </c>
      <c r="H431">
        <v>2</v>
      </c>
      <c r="K431" t="s">
        <v>385</v>
      </c>
    </row>
    <row r="432" spans="1:11" x14ac:dyDescent="0.25">
      <c r="B432" s="2"/>
      <c r="C432" t="s">
        <v>176</v>
      </c>
      <c r="D432">
        <v>86</v>
      </c>
      <c r="E432">
        <v>10</v>
      </c>
      <c r="F432">
        <v>1</v>
      </c>
      <c r="H432">
        <v>2</v>
      </c>
      <c r="K432" t="s">
        <v>384</v>
      </c>
    </row>
    <row r="433" spans="1:11" x14ac:dyDescent="0.25">
      <c r="B433" s="2"/>
      <c r="C433" t="s">
        <v>186</v>
      </c>
      <c r="D433">
        <v>133</v>
      </c>
      <c r="E433">
        <v>113</v>
      </c>
      <c r="F433">
        <v>1</v>
      </c>
      <c r="H433">
        <v>2</v>
      </c>
      <c r="K433" t="s">
        <v>386</v>
      </c>
    </row>
    <row r="434" spans="1:11" x14ac:dyDescent="0.25">
      <c r="B434" s="2"/>
      <c r="C434" t="s">
        <v>187</v>
      </c>
      <c r="D434">
        <v>82</v>
      </c>
      <c r="E434">
        <v>39</v>
      </c>
      <c r="F434">
        <v>1</v>
      </c>
      <c r="H434">
        <v>2</v>
      </c>
      <c r="K434" t="s">
        <v>385</v>
      </c>
    </row>
    <row r="435" spans="1:11" x14ac:dyDescent="0.25">
      <c r="B435" s="2"/>
      <c r="C435" t="s">
        <v>45</v>
      </c>
      <c r="D435">
        <v>74</v>
      </c>
      <c r="E435">
        <v>6</v>
      </c>
      <c r="F435">
        <v>1</v>
      </c>
      <c r="H435">
        <v>3</v>
      </c>
      <c r="K435" t="s">
        <v>385</v>
      </c>
    </row>
    <row r="436" spans="1:11" x14ac:dyDescent="0.25">
      <c r="A436" t="s">
        <v>15</v>
      </c>
      <c r="B436" s="2" t="s">
        <v>8</v>
      </c>
      <c r="C436" t="s">
        <v>72</v>
      </c>
      <c r="D436">
        <v>65</v>
      </c>
      <c r="E436">
        <v>59</v>
      </c>
      <c r="G436">
        <v>1</v>
      </c>
      <c r="H436">
        <v>3</v>
      </c>
      <c r="K436" t="s">
        <v>385</v>
      </c>
    </row>
    <row r="437" spans="1:11" x14ac:dyDescent="0.25">
      <c r="B437" s="2"/>
      <c r="C437" t="s">
        <v>188</v>
      </c>
      <c r="D437">
        <v>223</v>
      </c>
      <c r="E437">
        <v>0</v>
      </c>
      <c r="F437">
        <v>1</v>
      </c>
      <c r="H437">
        <v>2</v>
      </c>
      <c r="I437">
        <v>2</v>
      </c>
      <c r="J437" t="s">
        <v>385</v>
      </c>
      <c r="K437" t="s">
        <v>385</v>
      </c>
    </row>
    <row r="438" spans="1:11" x14ac:dyDescent="0.25">
      <c r="B438" s="2"/>
      <c r="C438" t="s">
        <v>189</v>
      </c>
      <c r="D438">
        <v>210</v>
      </c>
      <c r="E438">
        <v>0</v>
      </c>
      <c r="G438">
        <v>1</v>
      </c>
      <c r="H438">
        <v>3</v>
      </c>
      <c r="I438">
        <v>3</v>
      </c>
      <c r="J438" t="s">
        <v>384</v>
      </c>
      <c r="K438" t="s">
        <v>384</v>
      </c>
    </row>
    <row r="439" spans="1:11" x14ac:dyDescent="0.25">
      <c r="B439" s="2"/>
      <c r="C439" t="s">
        <v>190</v>
      </c>
      <c r="D439">
        <v>40</v>
      </c>
      <c r="E439">
        <v>39</v>
      </c>
      <c r="F439">
        <v>1</v>
      </c>
      <c r="H439">
        <v>3</v>
      </c>
      <c r="K439" t="s">
        <v>385</v>
      </c>
    </row>
    <row r="440" spans="1:11" x14ac:dyDescent="0.25">
      <c r="B440" s="2"/>
      <c r="C440" t="s">
        <v>191</v>
      </c>
      <c r="D440">
        <v>215</v>
      </c>
      <c r="E440">
        <v>120</v>
      </c>
      <c r="G440">
        <v>1</v>
      </c>
      <c r="H440">
        <v>3</v>
      </c>
      <c r="K440" t="s">
        <v>384</v>
      </c>
    </row>
    <row r="441" spans="1:11" x14ac:dyDescent="0.25">
      <c r="B441" s="2"/>
      <c r="C441" t="s">
        <v>192</v>
      </c>
      <c r="D441">
        <v>121</v>
      </c>
      <c r="E441">
        <v>100</v>
      </c>
      <c r="G441">
        <v>1</v>
      </c>
      <c r="H441">
        <v>3</v>
      </c>
      <c r="K441" t="s">
        <v>384</v>
      </c>
    </row>
    <row r="442" spans="1:11" x14ac:dyDescent="0.25">
      <c r="A442" t="s">
        <v>16</v>
      </c>
      <c r="B442" s="2" t="s">
        <v>8</v>
      </c>
      <c r="C442" t="s">
        <v>193</v>
      </c>
      <c r="D442">
        <v>72</v>
      </c>
      <c r="E442">
        <v>6</v>
      </c>
      <c r="F442">
        <v>1</v>
      </c>
      <c r="H442">
        <v>3</v>
      </c>
      <c r="K442" t="s">
        <v>385</v>
      </c>
    </row>
    <row r="443" spans="1:11" x14ac:dyDescent="0.25">
      <c r="B443" s="2"/>
      <c r="C443" t="s">
        <v>194</v>
      </c>
      <c r="D443">
        <v>28</v>
      </c>
      <c r="E443">
        <v>197</v>
      </c>
      <c r="F443">
        <v>1</v>
      </c>
      <c r="H443">
        <v>2</v>
      </c>
      <c r="K443" t="s">
        <v>385</v>
      </c>
    </row>
    <row r="444" spans="1:11" x14ac:dyDescent="0.25">
      <c r="B444" s="2"/>
      <c r="C444" t="s">
        <v>195</v>
      </c>
      <c r="D444">
        <v>110</v>
      </c>
      <c r="E444">
        <v>0</v>
      </c>
      <c r="G444">
        <v>1</v>
      </c>
      <c r="H444">
        <v>3</v>
      </c>
      <c r="I444">
        <v>3</v>
      </c>
      <c r="J444" t="s">
        <v>385</v>
      </c>
      <c r="K444" t="s">
        <v>385</v>
      </c>
    </row>
    <row r="445" spans="1:11" x14ac:dyDescent="0.25">
      <c r="B445" s="2"/>
      <c r="C445" t="s">
        <v>196</v>
      </c>
      <c r="D445">
        <v>167</v>
      </c>
      <c r="E445">
        <v>106</v>
      </c>
      <c r="F445">
        <v>1</v>
      </c>
      <c r="H445">
        <v>1</v>
      </c>
      <c r="K445" t="s">
        <v>384</v>
      </c>
    </row>
    <row r="446" spans="1:11" x14ac:dyDescent="0.25">
      <c r="B446" s="2"/>
      <c r="C446" t="s">
        <v>197</v>
      </c>
      <c r="D446">
        <v>15</v>
      </c>
      <c r="E446">
        <v>0</v>
      </c>
      <c r="F446">
        <v>1</v>
      </c>
      <c r="H446">
        <v>2</v>
      </c>
      <c r="I446">
        <v>2</v>
      </c>
      <c r="J446" t="s">
        <v>384</v>
      </c>
      <c r="K446" t="s">
        <v>386</v>
      </c>
    </row>
    <row r="447" spans="1:11" x14ac:dyDescent="0.25">
      <c r="B447" s="2"/>
      <c r="C447" t="s">
        <v>198</v>
      </c>
      <c r="D447">
        <v>214</v>
      </c>
      <c r="E447">
        <v>402</v>
      </c>
      <c r="F447">
        <v>1</v>
      </c>
      <c r="H447">
        <v>3</v>
      </c>
      <c r="K447" t="s">
        <v>386</v>
      </c>
    </row>
    <row r="448" spans="1:11" x14ac:dyDescent="0.25">
      <c r="B448" s="2"/>
      <c r="C448" t="s">
        <v>199</v>
      </c>
      <c r="D448">
        <v>62</v>
      </c>
      <c r="E448">
        <v>0</v>
      </c>
      <c r="G448">
        <v>1</v>
      </c>
      <c r="H448">
        <v>3</v>
      </c>
      <c r="I448">
        <v>3</v>
      </c>
      <c r="J448" t="s">
        <v>385</v>
      </c>
      <c r="K448" t="s">
        <v>385</v>
      </c>
    </row>
    <row r="449" spans="1:11" x14ac:dyDescent="0.25">
      <c r="A449" s="12" t="s">
        <v>588</v>
      </c>
      <c r="B449" s="2" t="s">
        <v>8</v>
      </c>
      <c r="C449" t="s">
        <v>598</v>
      </c>
      <c r="D449">
        <v>491</v>
      </c>
      <c r="E449">
        <v>34</v>
      </c>
      <c r="F449">
        <v>1</v>
      </c>
      <c r="H449">
        <v>2</v>
      </c>
      <c r="K449" t="s">
        <v>384</v>
      </c>
    </row>
    <row r="450" spans="1:11" x14ac:dyDescent="0.25">
      <c r="B450" s="2"/>
      <c r="C450" t="s">
        <v>599</v>
      </c>
      <c r="D450">
        <v>492</v>
      </c>
      <c r="E450">
        <v>198</v>
      </c>
      <c r="F450">
        <v>1</v>
      </c>
      <c r="H450">
        <v>2</v>
      </c>
      <c r="K450" t="s">
        <v>385</v>
      </c>
    </row>
    <row r="451" spans="1:11" x14ac:dyDescent="0.25">
      <c r="B451" s="2"/>
      <c r="C451" t="s">
        <v>600</v>
      </c>
      <c r="D451">
        <v>493</v>
      </c>
      <c r="E451">
        <v>10</v>
      </c>
      <c r="F451">
        <v>1</v>
      </c>
      <c r="H451">
        <v>2</v>
      </c>
      <c r="K451" t="s">
        <v>384</v>
      </c>
    </row>
    <row r="452" spans="1:11" x14ac:dyDescent="0.25">
      <c r="B452" s="2"/>
      <c r="C452" t="s">
        <v>601</v>
      </c>
      <c r="D452">
        <v>494</v>
      </c>
      <c r="E452">
        <v>346</v>
      </c>
      <c r="F452">
        <v>1</v>
      </c>
      <c r="H452">
        <v>2</v>
      </c>
      <c r="K452" t="s">
        <v>385</v>
      </c>
    </row>
    <row r="453" spans="1:11" x14ac:dyDescent="0.25">
      <c r="B453" s="2"/>
      <c r="C453" t="s">
        <v>602</v>
      </c>
      <c r="D453">
        <v>495</v>
      </c>
      <c r="E453">
        <v>223</v>
      </c>
      <c r="F453">
        <v>1</v>
      </c>
      <c r="H453">
        <v>2</v>
      </c>
      <c r="K453" t="s">
        <v>384</v>
      </c>
    </row>
    <row r="454" spans="1:11" x14ac:dyDescent="0.25">
      <c r="B454" s="2"/>
      <c r="C454" t="s">
        <v>603</v>
      </c>
      <c r="D454">
        <v>496</v>
      </c>
      <c r="E454">
        <v>0</v>
      </c>
      <c r="F454">
        <v>1</v>
      </c>
      <c r="H454">
        <v>2</v>
      </c>
      <c r="I454">
        <v>2</v>
      </c>
      <c r="J454" t="s">
        <v>386</v>
      </c>
      <c r="K454" t="s">
        <v>386</v>
      </c>
    </row>
    <row r="455" spans="1:11" x14ac:dyDescent="0.25">
      <c r="B455" s="2"/>
      <c r="C455" t="s">
        <v>604</v>
      </c>
      <c r="D455">
        <v>497</v>
      </c>
      <c r="E455">
        <v>485</v>
      </c>
      <c r="F455">
        <v>1</v>
      </c>
      <c r="H455">
        <v>3</v>
      </c>
      <c r="K455" t="s">
        <v>384</v>
      </c>
    </row>
    <row r="456" spans="1:11" x14ac:dyDescent="0.25">
      <c r="B456" s="2"/>
      <c r="C456" t="s">
        <v>605</v>
      </c>
      <c r="D456">
        <v>498</v>
      </c>
      <c r="E456">
        <v>146</v>
      </c>
      <c r="F456">
        <v>1</v>
      </c>
      <c r="H456">
        <v>2</v>
      </c>
      <c r="K456" t="s">
        <v>386</v>
      </c>
    </row>
    <row r="457" spans="1:11" x14ac:dyDescent="0.25">
      <c r="B457" s="2"/>
      <c r="C457" t="s">
        <v>606</v>
      </c>
      <c r="D457">
        <v>499</v>
      </c>
      <c r="E457">
        <v>0</v>
      </c>
      <c r="F457">
        <v>1</v>
      </c>
      <c r="H457">
        <v>2</v>
      </c>
      <c r="I457">
        <v>2</v>
      </c>
      <c r="J457" t="s">
        <v>386</v>
      </c>
      <c r="K457" t="s">
        <v>386</v>
      </c>
    </row>
    <row r="458" spans="1:11" x14ac:dyDescent="0.25">
      <c r="B458" s="2"/>
      <c r="C458" t="s">
        <v>607</v>
      </c>
      <c r="D458">
        <v>500</v>
      </c>
      <c r="E458">
        <v>0</v>
      </c>
      <c r="F458">
        <v>1</v>
      </c>
      <c r="H458">
        <v>2</v>
      </c>
      <c r="I458">
        <v>2</v>
      </c>
      <c r="J458" t="s">
        <v>386</v>
      </c>
      <c r="K458" t="s">
        <v>386</v>
      </c>
    </row>
    <row r="459" spans="1:11" x14ac:dyDescent="0.25">
      <c r="B459" s="2"/>
      <c r="C459" t="s">
        <v>608</v>
      </c>
      <c r="D459">
        <v>501</v>
      </c>
      <c r="E459">
        <v>10</v>
      </c>
      <c r="F459">
        <v>1</v>
      </c>
      <c r="H459">
        <v>2</v>
      </c>
      <c r="K459" t="s">
        <v>384</v>
      </c>
    </row>
    <row r="460" spans="1:11" x14ac:dyDescent="0.25">
      <c r="A460" s="12" t="s">
        <v>622</v>
      </c>
      <c r="B460" s="2" t="s">
        <v>8</v>
      </c>
      <c r="C460" t="s">
        <v>745</v>
      </c>
      <c r="D460">
        <v>502</v>
      </c>
      <c r="E460">
        <v>39</v>
      </c>
      <c r="F460">
        <v>1</v>
      </c>
      <c r="H460">
        <v>2</v>
      </c>
      <c r="K460" t="s">
        <v>385</v>
      </c>
    </row>
    <row r="461" spans="1:11" x14ac:dyDescent="0.25">
      <c r="A461" s="12"/>
      <c r="B461" s="2"/>
      <c r="C461" t="s">
        <v>744</v>
      </c>
      <c r="D461" s="6" t="s">
        <v>746</v>
      </c>
      <c r="E461" s="6" t="s">
        <v>330</v>
      </c>
      <c r="F461">
        <v>1</v>
      </c>
      <c r="H461">
        <v>2</v>
      </c>
      <c r="K461" t="s">
        <v>385</v>
      </c>
    </row>
    <row r="462" spans="1:11" x14ac:dyDescent="0.25">
      <c r="B462" s="2"/>
      <c r="C462" t="s">
        <v>627</v>
      </c>
      <c r="D462">
        <v>503</v>
      </c>
      <c r="E462">
        <v>0</v>
      </c>
      <c r="F462">
        <v>1</v>
      </c>
      <c r="H462">
        <v>2</v>
      </c>
      <c r="I462">
        <v>2</v>
      </c>
      <c r="J462" t="s">
        <v>385</v>
      </c>
      <c r="K462" t="s">
        <v>385</v>
      </c>
    </row>
    <row r="463" spans="1:11" x14ac:dyDescent="0.25">
      <c r="B463" s="2"/>
      <c r="C463" t="s">
        <v>628</v>
      </c>
      <c r="D463">
        <v>504</v>
      </c>
      <c r="E463">
        <v>223</v>
      </c>
      <c r="F463">
        <v>1</v>
      </c>
      <c r="H463">
        <v>2</v>
      </c>
      <c r="K463" t="s">
        <v>384</v>
      </c>
    </row>
    <row r="464" spans="1:11" x14ac:dyDescent="0.25">
      <c r="B464" s="2"/>
      <c r="C464" t="s">
        <v>629</v>
      </c>
      <c r="D464">
        <v>505</v>
      </c>
      <c r="E464">
        <v>325</v>
      </c>
      <c r="F464">
        <v>1</v>
      </c>
      <c r="H464">
        <v>2</v>
      </c>
      <c r="K464" t="s">
        <v>385</v>
      </c>
    </row>
    <row r="465" spans="1:11" x14ac:dyDescent="0.25">
      <c r="B465" s="2"/>
      <c r="C465" t="s">
        <v>630</v>
      </c>
      <c r="D465">
        <v>506</v>
      </c>
      <c r="E465">
        <v>43</v>
      </c>
      <c r="F465">
        <v>1</v>
      </c>
      <c r="H465">
        <v>2</v>
      </c>
      <c r="K465" t="s">
        <v>386</v>
      </c>
    </row>
    <row r="466" spans="1:11" x14ac:dyDescent="0.25">
      <c r="B466" s="2"/>
      <c r="C466" t="s">
        <v>471</v>
      </c>
      <c r="D466">
        <v>507</v>
      </c>
      <c r="E466">
        <v>500</v>
      </c>
      <c r="F466">
        <v>1</v>
      </c>
      <c r="H466">
        <v>2</v>
      </c>
      <c r="K466" t="s">
        <v>384</v>
      </c>
    </row>
    <row r="467" spans="1:11" x14ac:dyDescent="0.25">
      <c r="B467" s="2"/>
      <c r="C467" t="s">
        <v>631</v>
      </c>
      <c r="D467">
        <v>508</v>
      </c>
      <c r="E467">
        <v>0</v>
      </c>
      <c r="F467">
        <v>1</v>
      </c>
      <c r="H467">
        <v>2</v>
      </c>
      <c r="I467">
        <v>2</v>
      </c>
      <c r="J467" t="s">
        <v>385</v>
      </c>
      <c r="K467" t="s">
        <v>385</v>
      </c>
    </row>
    <row r="468" spans="1:11" x14ac:dyDescent="0.25">
      <c r="B468" s="2"/>
      <c r="C468" t="s">
        <v>632</v>
      </c>
      <c r="D468">
        <v>509</v>
      </c>
      <c r="E468">
        <v>6</v>
      </c>
      <c r="F468">
        <v>1</v>
      </c>
      <c r="H468">
        <v>2</v>
      </c>
      <c r="K468" t="s">
        <v>384</v>
      </c>
    </row>
    <row r="469" spans="1:11" x14ac:dyDescent="0.25">
      <c r="A469" s="12" t="s">
        <v>642</v>
      </c>
      <c r="B469" s="2" t="s">
        <v>8</v>
      </c>
      <c r="C469" t="s">
        <v>661</v>
      </c>
      <c r="D469">
        <v>510</v>
      </c>
      <c r="E469">
        <v>12</v>
      </c>
      <c r="F469">
        <v>1</v>
      </c>
      <c r="H469">
        <v>2</v>
      </c>
      <c r="K469" t="s">
        <v>386</v>
      </c>
    </row>
    <row r="470" spans="1:11" x14ac:dyDescent="0.25">
      <c r="B470" s="2"/>
      <c r="C470" t="s">
        <v>662</v>
      </c>
      <c r="D470">
        <v>511</v>
      </c>
      <c r="E470">
        <v>118</v>
      </c>
      <c r="F470">
        <v>1</v>
      </c>
      <c r="H470">
        <v>2</v>
      </c>
      <c r="K470" t="s">
        <v>386</v>
      </c>
    </row>
    <row r="471" spans="1:11" x14ac:dyDescent="0.25">
      <c r="B471" s="2"/>
      <c r="C471" t="s">
        <v>663</v>
      </c>
      <c r="D471">
        <v>512</v>
      </c>
      <c r="E471">
        <v>0</v>
      </c>
      <c r="F471">
        <v>1</v>
      </c>
      <c r="H471">
        <v>2</v>
      </c>
      <c r="I471">
        <v>2</v>
      </c>
      <c r="J471" t="s">
        <v>386</v>
      </c>
      <c r="K471" t="s">
        <v>386</v>
      </c>
    </row>
    <row r="472" spans="1:11" x14ac:dyDescent="0.25">
      <c r="B472" s="2"/>
      <c r="C472" t="s">
        <v>664</v>
      </c>
      <c r="D472">
        <v>513</v>
      </c>
      <c r="E472">
        <v>111</v>
      </c>
      <c r="F472">
        <v>1</v>
      </c>
      <c r="H472">
        <v>2</v>
      </c>
      <c r="K472" t="s">
        <v>385</v>
      </c>
    </row>
    <row r="473" spans="1:11" x14ac:dyDescent="0.25">
      <c r="B473" s="2"/>
      <c r="C473" t="s">
        <v>665</v>
      </c>
      <c r="D473">
        <v>514</v>
      </c>
      <c r="E473">
        <v>0</v>
      </c>
      <c r="F473">
        <v>1</v>
      </c>
      <c r="H473">
        <v>2</v>
      </c>
      <c r="I473">
        <v>2</v>
      </c>
      <c r="J473" t="s">
        <v>386</v>
      </c>
      <c r="K473" t="s">
        <v>386</v>
      </c>
    </row>
    <row r="474" spans="1:11" x14ac:dyDescent="0.25">
      <c r="B474" s="2"/>
      <c r="C474" t="s">
        <v>666</v>
      </c>
      <c r="D474">
        <v>515</v>
      </c>
      <c r="E474" s="6" t="s">
        <v>363</v>
      </c>
      <c r="F474">
        <v>1</v>
      </c>
      <c r="H474">
        <v>2</v>
      </c>
      <c r="K474" t="s">
        <v>385</v>
      </c>
    </row>
    <row r="475" spans="1:11" x14ac:dyDescent="0.25">
      <c r="B475" s="2"/>
      <c r="C475" t="s">
        <v>667</v>
      </c>
      <c r="D475">
        <v>516</v>
      </c>
      <c r="E475">
        <v>449</v>
      </c>
      <c r="F475">
        <v>1</v>
      </c>
      <c r="H475">
        <v>2</v>
      </c>
      <c r="K475" t="s">
        <v>386</v>
      </c>
    </row>
    <row r="476" spans="1:11" x14ac:dyDescent="0.25">
      <c r="B476" s="2"/>
      <c r="C476" t="s">
        <v>668</v>
      </c>
      <c r="D476">
        <v>517</v>
      </c>
      <c r="E476">
        <v>197</v>
      </c>
      <c r="F476">
        <v>1</v>
      </c>
      <c r="H476">
        <v>2</v>
      </c>
      <c r="K476" t="s">
        <v>384</v>
      </c>
    </row>
    <row r="477" spans="1:11" x14ac:dyDescent="0.25">
      <c r="B477" s="2"/>
      <c r="C477" t="s">
        <v>669</v>
      </c>
      <c r="D477">
        <v>518</v>
      </c>
      <c r="E477">
        <v>0</v>
      </c>
      <c r="F477">
        <v>1</v>
      </c>
      <c r="H477">
        <v>2</v>
      </c>
      <c r="I477">
        <v>2</v>
      </c>
      <c r="J477" t="s">
        <v>386</v>
      </c>
      <c r="K477" t="s">
        <v>386</v>
      </c>
    </row>
    <row r="478" spans="1:11" x14ac:dyDescent="0.25">
      <c r="B478" s="2"/>
      <c r="C478" t="s">
        <v>734</v>
      </c>
      <c r="D478">
        <v>519</v>
      </c>
      <c r="E478">
        <v>39</v>
      </c>
      <c r="F478">
        <v>1</v>
      </c>
      <c r="H478">
        <v>2</v>
      </c>
      <c r="K478" t="s">
        <v>385</v>
      </c>
    </row>
    <row r="479" spans="1:11" x14ac:dyDescent="0.25">
      <c r="B479" s="2"/>
      <c r="C479" t="s">
        <v>735</v>
      </c>
      <c r="D479" s="6" t="s">
        <v>736</v>
      </c>
      <c r="E479" s="6" t="s">
        <v>330</v>
      </c>
      <c r="F479">
        <v>1</v>
      </c>
      <c r="H479">
        <v>2</v>
      </c>
      <c r="K479" t="s">
        <v>385</v>
      </c>
    </row>
    <row r="480" spans="1:11" x14ac:dyDescent="0.25">
      <c r="B480" s="2"/>
      <c r="C480" t="s">
        <v>670</v>
      </c>
      <c r="D480">
        <v>520</v>
      </c>
      <c r="E480">
        <v>123</v>
      </c>
      <c r="F480">
        <v>1</v>
      </c>
      <c r="H480">
        <v>2</v>
      </c>
      <c r="K480" t="s">
        <v>386</v>
      </c>
    </row>
    <row r="481" spans="1:11" x14ac:dyDescent="0.25">
      <c r="B481" s="2"/>
      <c r="C481" t="s">
        <v>752</v>
      </c>
      <c r="D481">
        <v>521</v>
      </c>
      <c r="E481">
        <v>132</v>
      </c>
      <c r="F481">
        <v>1</v>
      </c>
      <c r="H481">
        <v>2</v>
      </c>
      <c r="K481" t="s">
        <v>384</v>
      </c>
    </row>
    <row r="482" spans="1:11" x14ac:dyDescent="0.25">
      <c r="B482" s="2"/>
      <c r="C482" t="s">
        <v>753</v>
      </c>
      <c r="D482" s="6" t="s">
        <v>754</v>
      </c>
      <c r="E482">
        <v>25</v>
      </c>
      <c r="F482">
        <v>1</v>
      </c>
      <c r="H482">
        <v>2</v>
      </c>
      <c r="K482" t="s">
        <v>386</v>
      </c>
    </row>
    <row r="483" spans="1:11" x14ac:dyDescent="0.25">
      <c r="B483" s="2"/>
      <c r="C483" t="s">
        <v>671</v>
      </c>
      <c r="D483">
        <v>522</v>
      </c>
      <c r="E483">
        <v>10</v>
      </c>
      <c r="F483">
        <v>1</v>
      </c>
      <c r="H483">
        <v>2</v>
      </c>
      <c r="K483" t="s">
        <v>384</v>
      </c>
    </row>
    <row r="484" spans="1:11" x14ac:dyDescent="0.25">
      <c r="B484" s="2"/>
      <c r="C484" t="s">
        <v>672</v>
      </c>
      <c r="D484">
        <v>523</v>
      </c>
      <c r="E484">
        <v>0</v>
      </c>
      <c r="F484">
        <v>1</v>
      </c>
      <c r="H484">
        <v>3</v>
      </c>
      <c r="I484">
        <v>3</v>
      </c>
      <c r="J484" t="s">
        <v>384</v>
      </c>
      <c r="K484" t="s">
        <v>384</v>
      </c>
    </row>
    <row r="485" spans="1:11" x14ac:dyDescent="0.25">
      <c r="A485" s="12" t="s">
        <v>683</v>
      </c>
      <c r="B485" s="2" t="s">
        <v>8</v>
      </c>
      <c r="C485" t="s">
        <v>689</v>
      </c>
      <c r="D485">
        <v>524</v>
      </c>
      <c r="E485">
        <v>19</v>
      </c>
      <c r="G485">
        <v>1</v>
      </c>
      <c r="H485">
        <v>3</v>
      </c>
      <c r="K485" t="s">
        <v>384</v>
      </c>
    </row>
    <row r="486" spans="1:11" x14ac:dyDescent="0.25">
      <c r="B486" s="2"/>
      <c r="C486" t="s">
        <v>690</v>
      </c>
      <c r="D486">
        <v>525</v>
      </c>
      <c r="E486">
        <v>487</v>
      </c>
      <c r="F486">
        <v>1</v>
      </c>
      <c r="H486">
        <v>2</v>
      </c>
      <c r="K486" t="s">
        <v>384</v>
      </c>
    </row>
    <row r="487" spans="1:11" x14ac:dyDescent="0.25">
      <c r="B487" s="2"/>
      <c r="C487" t="s">
        <v>692</v>
      </c>
      <c r="D487">
        <v>526</v>
      </c>
      <c r="E487">
        <v>489</v>
      </c>
      <c r="F487">
        <v>1</v>
      </c>
      <c r="H487">
        <v>3</v>
      </c>
      <c r="K487" t="s">
        <v>386</v>
      </c>
    </row>
    <row r="488" spans="1:11" x14ac:dyDescent="0.25">
      <c r="B488" s="2"/>
      <c r="C488" t="s">
        <v>695</v>
      </c>
      <c r="D488">
        <v>527</v>
      </c>
      <c r="E488">
        <v>0</v>
      </c>
      <c r="F488">
        <v>1</v>
      </c>
      <c r="H488">
        <v>2</v>
      </c>
      <c r="I488">
        <v>2</v>
      </c>
      <c r="J488" t="s">
        <v>386</v>
      </c>
      <c r="K488" t="s">
        <v>386</v>
      </c>
    </row>
    <row r="489" spans="1:11" x14ac:dyDescent="0.25">
      <c r="B489" s="2"/>
      <c r="C489" t="s">
        <v>688</v>
      </c>
      <c r="D489">
        <v>528</v>
      </c>
      <c r="E489">
        <v>485</v>
      </c>
      <c r="G489">
        <v>1</v>
      </c>
      <c r="H489">
        <v>3</v>
      </c>
      <c r="K489" t="s">
        <v>384</v>
      </c>
    </row>
    <row r="490" spans="1:11" x14ac:dyDescent="0.25">
      <c r="B490" s="2"/>
      <c r="C490" t="s">
        <v>696</v>
      </c>
      <c r="D490">
        <v>529</v>
      </c>
      <c r="E490">
        <v>0</v>
      </c>
      <c r="F490">
        <v>1</v>
      </c>
      <c r="H490">
        <v>2</v>
      </c>
      <c r="I490">
        <v>2</v>
      </c>
      <c r="J490" t="s">
        <v>384</v>
      </c>
      <c r="K490" t="s">
        <v>384</v>
      </c>
    </row>
    <row r="491" spans="1:11" x14ac:dyDescent="0.25">
      <c r="B491" s="2"/>
      <c r="C491" t="s">
        <v>697</v>
      </c>
      <c r="D491">
        <v>530</v>
      </c>
      <c r="E491">
        <v>0</v>
      </c>
      <c r="F491">
        <v>1</v>
      </c>
      <c r="H491">
        <v>3</v>
      </c>
      <c r="I491">
        <v>3</v>
      </c>
      <c r="J491" t="s">
        <v>386</v>
      </c>
      <c r="K491" t="s">
        <v>386</v>
      </c>
    </row>
    <row r="492" spans="1:11" x14ac:dyDescent="0.25">
      <c r="B492" s="2"/>
      <c r="C492" t="s">
        <v>698</v>
      </c>
      <c r="D492">
        <v>531</v>
      </c>
      <c r="E492">
        <v>6</v>
      </c>
      <c r="F492">
        <v>1</v>
      </c>
      <c r="H492">
        <v>2</v>
      </c>
      <c r="K492" t="s">
        <v>384</v>
      </c>
    </row>
    <row r="493" spans="1:11" x14ac:dyDescent="0.25">
      <c r="B493" s="2"/>
      <c r="C493" t="s">
        <v>699</v>
      </c>
      <c r="D493">
        <v>532</v>
      </c>
      <c r="E493">
        <v>0</v>
      </c>
      <c r="F493">
        <v>1</v>
      </c>
      <c r="H493">
        <v>2</v>
      </c>
      <c r="I493">
        <v>2</v>
      </c>
      <c r="J493" t="s">
        <v>386</v>
      </c>
      <c r="K493" t="s">
        <v>386</v>
      </c>
    </row>
    <row r="494" spans="1:11" x14ac:dyDescent="0.25">
      <c r="B494" s="2"/>
      <c r="C494" t="s">
        <v>700</v>
      </c>
      <c r="D494">
        <v>533</v>
      </c>
      <c r="E494">
        <v>483</v>
      </c>
      <c r="F494">
        <v>1</v>
      </c>
      <c r="H494">
        <v>2</v>
      </c>
      <c r="K494" t="s">
        <v>386</v>
      </c>
    </row>
    <row r="495" spans="1:11" x14ac:dyDescent="0.25">
      <c r="B495" s="2"/>
      <c r="C495" t="s">
        <v>701</v>
      </c>
      <c r="D495">
        <v>534</v>
      </c>
      <c r="E495">
        <v>411</v>
      </c>
      <c r="F495">
        <v>1</v>
      </c>
      <c r="H495">
        <v>2</v>
      </c>
      <c r="K495" t="s">
        <v>384</v>
      </c>
    </row>
    <row r="496" spans="1:11" x14ac:dyDescent="0.25">
      <c r="B496" s="2"/>
      <c r="C496" t="s">
        <v>702</v>
      </c>
      <c r="D496">
        <v>535</v>
      </c>
      <c r="E496">
        <v>483</v>
      </c>
      <c r="F496">
        <v>1</v>
      </c>
      <c r="H496">
        <v>1</v>
      </c>
      <c r="K496" t="s">
        <v>386</v>
      </c>
    </row>
    <row r="497" spans="1:11" x14ac:dyDescent="0.25">
      <c r="A497" t="s">
        <v>12</v>
      </c>
      <c r="B497" t="s">
        <v>10</v>
      </c>
      <c r="C497" t="s">
        <v>200</v>
      </c>
      <c r="D497">
        <v>172</v>
      </c>
      <c r="E497">
        <v>18</v>
      </c>
      <c r="F497">
        <v>1</v>
      </c>
      <c r="H497">
        <v>1</v>
      </c>
      <c r="K497" t="s">
        <v>385</v>
      </c>
    </row>
    <row r="498" spans="1:11" x14ac:dyDescent="0.25">
      <c r="A498" t="s">
        <v>13</v>
      </c>
      <c r="B498" t="s">
        <v>10</v>
      </c>
      <c r="C498" t="s">
        <v>64</v>
      </c>
      <c r="D498">
        <v>194</v>
      </c>
      <c r="E498">
        <v>197</v>
      </c>
      <c r="F498">
        <v>1</v>
      </c>
      <c r="H498">
        <v>3</v>
      </c>
      <c r="K498" t="s">
        <v>385</v>
      </c>
    </row>
    <row r="499" spans="1:11" x14ac:dyDescent="0.25">
      <c r="C499" t="s">
        <v>180</v>
      </c>
      <c r="D499">
        <v>47</v>
      </c>
      <c r="E499">
        <v>123</v>
      </c>
      <c r="F499">
        <v>1</v>
      </c>
      <c r="H499">
        <v>3</v>
      </c>
      <c r="K499" t="s">
        <v>386</v>
      </c>
    </row>
    <row r="500" spans="1:11" x14ac:dyDescent="0.25">
      <c r="C500" t="s">
        <v>247</v>
      </c>
      <c r="D500" s="6" t="s">
        <v>248</v>
      </c>
      <c r="E500">
        <v>174</v>
      </c>
      <c r="F500">
        <v>1</v>
      </c>
      <c r="H500">
        <v>2</v>
      </c>
      <c r="K500" t="s">
        <v>386</v>
      </c>
    </row>
    <row r="501" spans="1:11" x14ac:dyDescent="0.25">
      <c r="C501" t="s">
        <v>244</v>
      </c>
      <c r="D501" s="6" t="s">
        <v>249</v>
      </c>
      <c r="E501">
        <v>0</v>
      </c>
      <c r="F501">
        <v>1</v>
      </c>
      <c r="H501">
        <v>2</v>
      </c>
      <c r="I501">
        <v>2</v>
      </c>
      <c r="J501" t="s">
        <v>386</v>
      </c>
      <c r="K501" t="s">
        <v>386</v>
      </c>
    </row>
    <row r="502" spans="1:11" x14ac:dyDescent="0.25">
      <c r="C502" t="s">
        <v>245</v>
      </c>
      <c r="D502" s="6" t="s">
        <v>250</v>
      </c>
      <c r="E502">
        <v>70</v>
      </c>
      <c r="F502">
        <v>1</v>
      </c>
      <c r="H502">
        <v>2</v>
      </c>
      <c r="K502" t="s">
        <v>386</v>
      </c>
    </row>
    <row r="503" spans="1:11" x14ac:dyDescent="0.25">
      <c r="C503" t="s">
        <v>246</v>
      </c>
      <c r="D503" s="6" t="s">
        <v>251</v>
      </c>
      <c r="E503">
        <v>0</v>
      </c>
      <c r="F503">
        <v>1</v>
      </c>
      <c r="H503">
        <v>2</v>
      </c>
      <c r="I503">
        <v>2</v>
      </c>
      <c r="J503" t="s">
        <v>386</v>
      </c>
      <c r="K503" t="s">
        <v>386</v>
      </c>
    </row>
    <row r="504" spans="1:11" x14ac:dyDescent="0.25">
      <c r="C504" t="s">
        <v>203</v>
      </c>
      <c r="D504">
        <v>95</v>
      </c>
      <c r="E504">
        <v>175</v>
      </c>
      <c r="F504">
        <v>1</v>
      </c>
      <c r="H504">
        <v>2</v>
      </c>
      <c r="K504" t="s">
        <v>386</v>
      </c>
    </row>
    <row r="505" spans="1:11" x14ac:dyDescent="0.25">
      <c r="C505" t="s">
        <v>201</v>
      </c>
      <c r="D505">
        <v>98</v>
      </c>
      <c r="E505">
        <v>59</v>
      </c>
      <c r="G505">
        <v>1</v>
      </c>
      <c r="H505">
        <v>3</v>
      </c>
      <c r="K505" t="s">
        <v>385</v>
      </c>
    </row>
    <row r="506" spans="1:11" x14ac:dyDescent="0.25">
      <c r="C506" t="s">
        <v>202</v>
      </c>
      <c r="D506">
        <v>173</v>
      </c>
      <c r="E506">
        <v>0</v>
      </c>
      <c r="G506">
        <v>1</v>
      </c>
      <c r="H506">
        <v>3</v>
      </c>
      <c r="I506">
        <v>3</v>
      </c>
      <c r="J506" t="s">
        <v>384</v>
      </c>
      <c r="K506" t="s">
        <v>384</v>
      </c>
    </row>
    <row r="507" spans="1:11" x14ac:dyDescent="0.25">
      <c r="A507" t="s">
        <v>14</v>
      </c>
      <c r="B507" t="s">
        <v>10</v>
      </c>
      <c r="C507">
        <v>0</v>
      </c>
    </row>
    <row r="508" spans="1:11" x14ac:dyDescent="0.25">
      <c r="A508" t="s">
        <v>15</v>
      </c>
      <c r="B508" t="s">
        <v>10</v>
      </c>
      <c r="C508" t="s">
        <v>204</v>
      </c>
      <c r="D508">
        <v>36</v>
      </c>
      <c r="E508">
        <v>0</v>
      </c>
      <c r="G508">
        <v>1</v>
      </c>
      <c r="H508">
        <v>1</v>
      </c>
      <c r="I508">
        <v>1</v>
      </c>
      <c r="J508" t="s">
        <v>385</v>
      </c>
      <c r="K508" t="s">
        <v>385</v>
      </c>
    </row>
    <row r="509" spans="1:11" x14ac:dyDescent="0.25">
      <c r="C509" t="s">
        <v>167</v>
      </c>
      <c r="D509">
        <v>109</v>
      </c>
      <c r="E509">
        <v>106</v>
      </c>
      <c r="F509">
        <v>1</v>
      </c>
      <c r="H509">
        <v>1</v>
      </c>
      <c r="K509" t="s">
        <v>384</v>
      </c>
    </row>
    <row r="510" spans="1:11" x14ac:dyDescent="0.25">
      <c r="C510" t="s">
        <v>205</v>
      </c>
      <c r="D510">
        <v>132</v>
      </c>
      <c r="E510">
        <v>0</v>
      </c>
      <c r="F510">
        <v>1</v>
      </c>
      <c r="H510">
        <v>1</v>
      </c>
      <c r="I510">
        <v>1</v>
      </c>
      <c r="J510" t="s">
        <v>385</v>
      </c>
      <c r="K510" t="s">
        <v>385</v>
      </c>
    </row>
    <row r="511" spans="1:11" x14ac:dyDescent="0.25">
      <c r="A511" t="s">
        <v>16</v>
      </c>
      <c r="B511" t="s">
        <v>10</v>
      </c>
      <c r="C511" t="s">
        <v>206</v>
      </c>
      <c r="D511">
        <v>128</v>
      </c>
      <c r="E511">
        <v>0</v>
      </c>
      <c r="F511">
        <v>1</v>
      </c>
      <c r="H511">
        <v>2</v>
      </c>
      <c r="I511">
        <v>2</v>
      </c>
      <c r="J511" t="s">
        <v>385</v>
      </c>
      <c r="K511" t="s">
        <v>385</v>
      </c>
    </row>
    <row r="512" spans="1:11" x14ac:dyDescent="0.25">
      <c r="A512" s="12" t="s">
        <v>588</v>
      </c>
      <c r="B512" t="s">
        <v>10</v>
      </c>
      <c r="C512" t="s">
        <v>611</v>
      </c>
      <c r="D512">
        <v>536</v>
      </c>
      <c r="E512">
        <v>355</v>
      </c>
      <c r="F512">
        <v>1</v>
      </c>
      <c r="H512">
        <v>1</v>
      </c>
      <c r="K512" t="s">
        <v>385</v>
      </c>
    </row>
    <row r="513" spans="1:11" x14ac:dyDescent="0.25">
      <c r="C513" t="s">
        <v>610</v>
      </c>
      <c r="D513">
        <v>537</v>
      </c>
      <c r="E513">
        <v>353</v>
      </c>
      <c r="F513">
        <v>1</v>
      </c>
      <c r="H513">
        <v>1</v>
      </c>
      <c r="K513" t="s">
        <v>385</v>
      </c>
    </row>
    <row r="514" spans="1:11" x14ac:dyDescent="0.25">
      <c r="C514" t="s">
        <v>609</v>
      </c>
      <c r="D514">
        <v>538</v>
      </c>
      <c r="E514">
        <v>210</v>
      </c>
      <c r="F514">
        <v>1</v>
      </c>
      <c r="H514">
        <v>3</v>
      </c>
      <c r="K514" t="s">
        <v>384</v>
      </c>
    </row>
    <row r="515" spans="1:11" x14ac:dyDescent="0.25">
      <c r="C515" t="s">
        <v>612</v>
      </c>
      <c r="D515">
        <v>539</v>
      </c>
      <c r="E515">
        <v>34</v>
      </c>
      <c r="F515">
        <v>1</v>
      </c>
      <c r="H515">
        <v>3</v>
      </c>
      <c r="K515" t="s">
        <v>384</v>
      </c>
    </row>
    <row r="516" spans="1:11" x14ac:dyDescent="0.25">
      <c r="C516" t="s">
        <v>613</v>
      </c>
      <c r="D516">
        <v>540</v>
      </c>
      <c r="E516">
        <v>0</v>
      </c>
      <c r="F516">
        <v>1</v>
      </c>
      <c r="H516">
        <v>3</v>
      </c>
      <c r="I516">
        <v>3</v>
      </c>
      <c r="J516" t="s">
        <v>386</v>
      </c>
      <c r="K516" t="s">
        <v>386</v>
      </c>
    </row>
    <row r="517" spans="1:11" x14ac:dyDescent="0.25">
      <c r="C517" t="s">
        <v>614</v>
      </c>
      <c r="D517">
        <v>541</v>
      </c>
      <c r="E517">
        <v>0</v>
      </c>
      <c r="F517">
        <v>1</v>
      </c>
      <c r="H517">
        <v>1</v>
      </c>
      <c r="I517">
        <v>1</v>
      </c>
      <c r="J517" t="s">
        <v>386</v>
      </c>
      <c r="K517" t="s">
        <v>386</v>
      </c>
    </row>
    <row r="518" spans="1:11" x14ac:dyDescent="0.25">
      <c r="A518" s="12" t="s">
        <v>622</v>
      </c>
      <c r="B518" t="s">
        <v>10</v>
      </c>
      <c r="C518" t="s">
        <v>234</v>
      </c>
      <c r="D518">
        <v>542</v>
      </c>
      <c r="E518">
        <v>123</v>
      </c>
      <c r="F518">
        <v>1</v>
      </c>
      <c r="H518">
        <v>3</v>
      </c>
      <c r="K518" t="s">
        <v>385</v>
      </c>
    </row>
    <row r="519" spans="1:11" x14ac:dyDescent="0.25">
      <c r="C519" t="s">
        <v>633</v>
      </c>
      <c r="D519">
        <v>543</v>
      </c>
      <c r="E519">
        <v>18</v>
      </c>
      <c r="F519">
        <v>1</v>
      </c>
      <c r="H519">
        <v>3</v>
      </c>
      <c r="K519" t="s">
        <v>384</v>
      </c>
    </row>
    <row r="520" spans="1:11" x14ac:dyDescent="0.25">
      <c r="C520" t="s">
        <v>628</v>
      </c>
      <c r="D520">
        <v>544</v>
      </c>
      <c r="E520">
        <v>223</v>
      </c>
      <c r="F520">
        <v>1</v>
      </c>
      <c r="H520">
        <v>3</v>
      </c>
      <c r="K520" t="s">
        <v>384</v>
      </c>
    </row>
    <row r="521" spans="1:11" x14ac:dyDescent="0.25">
      <c r="C521" t="s">
        <v>634</v>
      </c>
      <c r="D521">
        <v>545</v>
      </c>
      <c r="E521">
        <v>500</v>
      </c>
      <c r="F521">
        <v>1</v>
      </c>
      <c r="H521">
        <v>3</v>
      </c>
      <c r="K521" t="s">
        <v>384</v>
      </c>
    </row>
    <row r="522" spans="1:11" x14ac:dyDescent="0.25">
      <c r="C522" t="s">
        <v>635</v>
      </c>
      <c r="D522">
        <v>546</v>
      </c>
      <c r="E522">
        <v>335</v>
      </c>
      <c r="F522">
        <v>1</v>
      </c>
      <c r="H522">
        <v>1</v>
      </c>
      <c r="K522" t="s">
        <v>384</v>
      </c>
    </row>
    <row r="523" spans="1:11" x14ac:dyDescent="0.25">
      <c r="A523" s="12" t="s">
        <v>642</v>
      </c>
      <c r="B523" t="s">
        <v>10</v>
      </c>
      <c r="C523" t="s">
        <v>722</v>
      </c>
      <c r="D523">
        <v>547</v>
      </c>
      <c r="E523">
        <v>53</v>
      </c>
      <c r="F523">
        <v>1</v>
      </c>
      <c r="H523">
        <v>1</v>
      </c>
      <c r="K523" t="s">
        <v>385</v>
      </c>
    </row>
    <row r="524" spans="1:11" x14ac:dyDescent="0.25">
      <c r="C524" t="s">
        <v>673</v>
      </c>
      <c r="D524">
        <v>548</v>
      </c>
      <c r="E524">
        <v>335</v>
      </c>
      <c r="F524">
        <v>1</v>
      </c>
      <c r="H524">
        <v>1</v>
      </c>
      <c r="K524" t="s">
        <v>384</v>
      </c>
    </row>
    <row r="525" spans="1:11" x14ac:dyDescent="0.25">
      <c r="C525" t="s">
        <v>674</v>
      </c>
      <c r="D525">
        <v>549</v>
      </c>
      <c r="E525">
        <v>475</v>
      </c>
      <c r="F525">
        <v>1</v>
      </c>
      <c r="H525">
        <v>1</v>
      </c>
      <c r="K525" t="s">
        <v>386</v>
      </c>
    </row>
    <row r="526" spans="1:11" x14ac:dyDescent="0.25">
      <c r="C526" t="s">
        <v>675</v>
      </c>
      <c r="D526">
        <v>550</v>
      </c>
      <c r="E526">
        <v>0</v>
      </c>
      <c r="F526">
        <v>1</v>
      </c>
      <c r="H526">
        <v>1</v>
      </c>
      <c r="I526">
        <v>1</v>
      </c>
      <c r="J526" t="s">
        <v>385</v>
      </c>
      <c r="K526" t="s">
        <v>385</v>
      </c>
    </row>
    <row r="527" spans="1:11" x14ac:dyDescent="0.25">
      <c r="C527" t="s">
        <v>676</v>
      </c>
      <c r="D527">
        <v>551</v>
      </c>
      <c r="E527">
        <v>118</v>
      </c>
      <c r="F527">
        <v>1</v>
      </c>
      <c r="H527">
        <v>1</v>
      </c>
      <c r="K527" t="s">
        <v>385</v>
      </c>
    </row>
    <row r="528" spans="1:11" x14ac:dyDescent="0.25">
      <c r="C528" t="s">
        <v>755</v>
      </c>
      <c r="D528">
        <v>552</v>
      </c>
      <c r="E528">
        <v>508</v>
      </c>
      <c r="F528">
        <v>1</v>
      </c>
      <c r="H528">
        <v>2</v>
      </c>
      <c r="K528" t="s">
        <v>384</v>
      </c>
    </row>
    <row r="529" spans="1:11" x14ac:dyDescent="0.25">
      <c r="A529" s="12" t="s">
        <v>683</v>
      </c>
      <c r="B529" t="s">
        <v>10</v>
      </c>
      <c r="C529" t="s">
        <v>703</v>
      </c>
      <c r="D529">
        <v>553</v>
      </c>
      <c r="E529">
        <v>183</v>
      </c>
      <c r="F529">
        <v>1</v>
      </c>
      <c r="H529">
        <v>1</v>
      </c>
      <c r="K529" t="s">
        <v>385</v>
      </c>
    </row>
    <row r="530" spans="1:11" x14ac:dyDescent="0.25">
      <c r="C530" t="s">
        <v>704</v>
      </c>
      <c r="D530">
        <v>554</v>
      </c>
      <c r="E530">
        <v>356</v>
      </c>
      <c r="F530">
        <v>1</v>
      </c>
      <c r="H530">
        <v>1</v>
      </c>
      <c r="K530" t="s">
        <v>385</v>
      </c>
    </row>
    <row r="531" spans="1:11" x14ac:dyDescent="0.25">
      <c r="C531" t="s">
        <v>705</v>
      </c>
      <c r="D531">
        <v>555</v>
      </c>
      <c r="E531">
        <v>523</v>
      </c>
      <c r="F531">
        <v>1</v>
      </c>
      <c r="H531">
        <v>1</v>
      </c>
      <c r="K531" t="s">
        <v>385</v>
      </c>
    </row>
    <row r="532" spans="1:11" x14ac:dyDescent="0.25">
      <c r="C532" t="s">
        <v>706</v>
      </c>
      <c r="D532">
        <v>556</v>
      </c>
      <c r="E532">
        <v>411</v>
      </c>
      <c r="F532">
        <v>1</v>
      </c>
      <c r="H532">
        <v>3</v>
      </c>
      <c r="K532" t="s">
        <v>385</v>
      </c>
    </row>
    <row r="533" spans="1:11" x14ac:dyDescent="0.25">
      <c r="C533" t="s">
        <v>707</v>
      </c>
      <c r="D533">
        <v>557</v>
      </c>
      <c r="E533">
        <v>224</v>
      </c>
      <c r="F533">
        <v>1</v>
      </c>
      <c r="H533">
        <v>3</v>
      </c>
      <c r="K533" t="s">
        <v>385</v>
      </c>
    </row>
    <row r="534" spans="1:11" x14ac:dyDescent="0.25">
      <c r="C534" t="s">
        <v>708</v>
      </c>
      <c r="D534">
        <v>558</v>
      </c>
      <c r="E534" s="6" t="s">
        <v>330</v>
      </c>
      <c r="F534">
        <v>1</v>
      </c>
      <c r="H534">
        <v>2</v>
      </c>
      <c r="K534" t="s">
        <v>385</v>
      </c>
    </row>
    <row r="535" spans="1:11" x14ac:dyDescent="0.25">
      <c r="A535" t="s">
        <v>12</v>
      </c>
      <c r="B535" s="2" t="s">
        <v>11</v>
      </c>
      <c r="C535" t="s">
        <v>225</v>
      </c>
      <c r="D535">
        <v>60</v>
      </c>
      <c r="E535">
        <v>0</v>
      </c>
      <c r="G535">
        <v>1</v>
      </c>
      <c r="H535">
        <v>3</v>
      </c>
      <c r="I535">
        <v>3</v>
      </c>
      <c r="J535" t="s">
        <v>385</v>
      </c>
      <c r="K535" t="s">
        <v>385</v>
      </c>
    </row>
    <row r="536" spans="1:11" x14ac:dyDescent="0.25">
      <c r="B536" s="2"/>
      <c r="C536" t="s">
        <v>226</v>
      </c>
      <c r="D536">
        <v>61</v>
      </c>
      <c r="E536">
        <v>0</v>
      </c>
      <c r="G536">
        <v>1</v>
      </c>
      <c r="H536">
        <v>3</v>
      </c>
      <c r="I536">
        <v>3</v>
      </c>
      <c r="J536" t="s">
        <v>384</v>
      </c>
      <c r="K536" t="s">
        <v>384</v>
      </c>
    </row>
    <row r="537" spans="1:11" x14ac:dyDescent="0.25">
      <c r="A537" t="s">
        <v>13</v>
      </c>
      <c r="B537" s="2" t="s">
        <v>11</v>
      </c>
      <c r="C537" t="s">
        <v>207</v>
      </c>
      <c r="D537">
        <v>158</v>
      </c>
      <c r="E537">
        <v>0</v>
      </c>
      <c r="F537">
        <v>1</v>
      </c>
      <c r="H537">
        <v>3</v>
      </c>
      <c r="I537">
        <v>3</v>
      </c>
      <c r="J537" t="s">
        <v>386</v>
      </c>
      <c r="K537" t="s">
        <v>386</v>
      </c>
    </row>
    <row r="538" spans="1:11" x14ac:dyDescent="0.25">
      <c r="B538" s="2"/>
      <c r="C538" t="s">
        <v>208</v>
      </c>
      <c r="D538">
        <v>181</v>
      </c>
      <c r="E538">
        <v>0</v>
      </c>
      <c r="F538">
        <v>1</v>
      </c>
      <c r="H538">
        <v>2</v>
      </c>
      <c r="I538">
        <v>2</v>
      </c>
      <c r="J538" t="s">
        <v>386</v>
      </c>
      <c r="K538" t="s">
        <v>386</v>
      </c>
    </row>
    <row r="539" spans="1:11" x14ac:dyDescent="0.25">
      <c r="B539" s="2"/>
      <c r="C539" t="s">
        <v>213</v>
      </c>
      <c r="D539">
        <v>174</v>
      </c>
      <c r="E539">
        <v>0</v>
      </c>
      <c r="F539">
        <v>1</v>
      </c>
      <c r="H539">
        <v>2</v>
      </c>
      <c r="I539">
        <v>2</v>
      </c>
      <c r="J539" t="s">
        <v>386</v>
      </c>
      <c r="K539" t="s">
        <v>386</v>
      </c>
    </row>
    <row r="540" spans="1:11" x14ac:dyDescent="0.25">
      <c r="B540" s="2"/>
      <c r="C540" t="s">
        <v>252</v>
      </c>
      <c r="D540">
        <v>175</v>
      </c>
      <c r="E540">
        <v>0</v>
      </c>
      <c r="F540">
        <v>1</v>
      </c>
      <c r="H540">
        <v>2</v>
      </c>
      <c r="I540">
        <v>2</v>
      </c>
      <c r="J540" t="s">
        <v>386</v>
      </c>
      <c r="K540" t="s">
        <v>386</v>
      </c>
    </row>
    <row r="541" spans="1:11" x14ac:dyDescent="0.25">
      <c r="B541" s="2"/>
      <c r="C541" t="s">
        <v>212</v>
      </c>
      <c r="D541">
        <v>176</v>
      </c>
      <c r="E541">
        <v>227</v>
      </c>
      <c r="F541">
        <v>1</v>
      </c>
      <c r="H541">
        <v>2</v>
      </c>
      <c r="K541" t="s">
        <v>386</v>
      </c>
    </row>
    <row r="542" spans="1:11" x14ac:dyDescent="0.25">
      <c r="B542" s="2"/>
      <c r="C542" t="s">
        <v>209</v>
      </c>
      <c r="D542">
        <v>48</v>
      </c>
      <c r="E542">
        <v>0</v>
      </c>
      <c r="F542">
        <v>1</v>
      </c>
      <c r="H542">
        <v>2</v>
      </c>
      <c r="I542">
        <v>2</v>
      </c>
      <c r="J542" t="s">
        <v>386</v>
      </c>
      <c r="K542" t="s">
        <v>386</v>
      </c>
    </row>
    <row r="543" spans="1:11" x14ac:dyDescent="0.25">
      <c r="B543" s="2"/>
      <c r="C543" t="s">
        <v>210</v>
      </c>
      <c r="D543">
        <v>37</v>
      </c>
      <c r="E543">
        <v>0</v>
      </c>
      <c r="G543">
        <v>1</v>
      </c>
      <c r="H543">
        <v>2</v>
      </c>
      <c r="I543">
        <v>2</v>
      </c>
      <c r="J543" t="s">
        <v>386</v>
      </c>
      <c r="K543" t="s">
        <v>386</v>
      </c>
    </row>
    <row r="544" spans="1:11" x14ac:dyDescent="0.25">
      <c r="B544" s="2"/>
      <c r="C544" t="s">
        <v>211</v>
      </c>
      <c r="D544">
        <v>23</v>
      </c>
      <c r="E544">
        <v>0</v>
      </c>
      <c r="F544">
        <v>1</v>
      </c>
      <c r="H544">
        <v>2</v>
      </c>
      <c r="I544">
        <v>2</v>
      </c>
      <c r="J544" t="s">
        <v>384</v>
      </c>
      <c r="K544" t="s">
        <v>384</v>
      </c>
    </row>
    <row r="545" spans="1:11" x14ac:dyDescent="0.25">
      <c r="A545" t="s">
        <v>14</v>
      </c>
      <c r="B545" s="2" t="s">
        <v>11</v>
      </c>
      <c r="C545">
        <v>0</v>
      </c>
    </row>
    <row r="546" spans="1:11" x14ac:dyDescent="0.25">
      <c r="A546" t="s">
        <v>15</v>
      </c>
      <c r="B546" s="2" t="s">
        <v>11</v>
      </c>
      <c r="C546" t="s">
        <v>214</v>
      </c>
      <c r="D546">
        <v>171</v>
      </c>
      <c r="E546">
        <v>120</v>
      </c>
      <c r="G546">
        <v>1</v>
      </c>
      <c r="H546">
        <v>3</v>
      </c>
      <c r="K546" t="s">
        <v>384</v>
      </c>
    </row>
    <row r="547" spans="1:11" x14ac:dyDescent="0.25">
      <c r="A547" t="s">
        <v>16</v>
      </c>
      <c r="B547" s="2" t="s">
        <v>11</v>
      </c>
      <c r="C547" t="s">
        <v>191</v>
      </c>
      <c r="D547">
        <v>216</v>
      </c>
      <c r="E547">
        <v>120</v>
      </c>
      <c r="G547">
        <v>1</v>
      </c>
      <c r="H547">
        <v>3</v>
      </c>
      <c r="K547" t="s">
        <v>384</v>
      </c>
    </row>
    <row r="548" spans="1:11" x14ac:dyDescent="0.25">
      <c r="C548" t="s">
        <v>215</v>
      </c>
      <c r="D548">
        <v>100</v>
      </c>
      <c r="E548">
        <v>0</v>
      </c>
      <c r="G548">
        <v>1</v>
      </c>
      <c r="H548">
        <v>3</v>
      </c>
      <c r="I548">
        <v>3</v>
      </c>
      <c r="J548" t="s">
        <v>385</v>
      </c>
      <c r="K548" t="s">
        <v>385</v>
      </c>
    </row>
    <row r="549" spans="1:11" x14ac:dyDescent="0.25">
      <c r="C549" t="s">
        <v>216</v>
      </c>
      <c r="D549">
        <v>63</v>
      </c>
      <c r="E549">
        <v>59</v>
      </c>
      <c r="G549">
        <v>1</v>
      </c>
      <c r="H549">
        <v>3</v>
      </c>
      <c r="K549" t="s">
        <v>385</v>
      </c>
    </row>
    <row r="550" spans="1:11" x14ac:dyDescent="0.25">
      <c r="C550" t="s">
        <v>217</v>
      </c>
      <c r="D550">
        <v>16</v>
      </c>
      <c r="E550">
        <v>0</v>
      </c>
      <c r="G550">
        <v>1</v>
      </c>
      <c r="H550">
        <v>3</v>
      </c>
      <c r="I550">
        <v>3</v>
      </c>
      <c r="J550" t="s">
        <v>384</v>
      </c>
      <c r="K550" t="s">
        <v>384</v>
      </c>
    </row>
    <row r="551" spans="1:11" x14ac:dyDescent="0.25">
      <c r="C551" t="s">
        <v>218</v>
      </c>
      <c r="D551">
        <v>90</v>
      </c>
      <c r="E551">
        <v>0</v>
      </c>
      <c r="G551">
        <v>1</v>
      </c>
      <c r="H551">
        <v>1</v>
      </c>
      <c r="I551">
        <v>1</v>
      </c>
      <c r="J551" t="s">
        <v>384</v>
      </c>
      <c r="K551" t="s">
        <v>384</v>
      </c>
    </row>
    <row r="552" spans="1:11" x14ac:dyDescent="0.25">
      <c r="C552" t="s">
        <v>227</v>
      </c>
      <c r="D552">
        <v>1</v>
      </c>
      <c r="E552">
        <v>0</v>
      </c>
      <c r="G552">
        <v>1</v>
      </c>
      <c r="H552">
        <v>3</v>
      </c>
      <c r="I552">
        <v>3</v>
      </c>
      <c r="J552" t="s">
        <v>384</v>
      </c>
      <c r="K552" t="s">
        <v>384</v>
      </c>
    </row>
    <row r="553" spans="1:11" x14ac:dyDescent="0.25">
      <c r="C553" t="s">
        <v>219</v>
      </c>
      <c r="D553">
        <v>164</v>
      </c>
      <c r="E553">
        <v>0</v>
      </c>
      <c r="G553">
        <v>1</v>
      </c>
      <c r="H553">
        <v>3</v>
      </c>
      <c r="I553">
        <v>3</v>
      </c>
      <c r="J553" t="s">
        <v>385</v>
      </c>
      <c r="K553" t="s">
        <v>385</v>
      </c>
    </row>
    <row r="554" spans="1:11" x14ac:dyDescent="0.25">
      <c r="A554" s="12" t="s">
        <v>588</v>
      </c>
      <c r="B554" s="2" t="s">
        <v>11</v>
      </c>
      <c r="C554" t="s">
        <v>615</v>
      </c>
      <c r="D554">
        <v>559</v>
      </c>
      <c r="E554">
        <v>223</v>
      </c>
      <c r="F554">
        <v>1</v>
      </c>
      <c r="H554">
        <v>3</v>
      </c>
      <c r="K554" t="s">
        <v>386</v>
      </c>
    </row>
    <row r="555" spans="1:11" x14ac:dyDescent="0.25">
      <c r="C555" t="s">
        <v>616</v>
      </c>
      <c r="D555">
        <v>560</v>
      </c>
      <c r="E555">
        <v>0</v>
      </c>
      <c r="F555">
        <v>1</v>
      </c>
      <c r="H555">
        <v>3</v>
      </c>
      <c r="I555">
        <v>3</v>
      </c>
      <c r="J555" t="s">
        <v>386</v>
      </c>
      <c r="K555" t="s">
        <v>386</v>
      </c>
    </row>
    <row r="556" spans="1:11" x14ac:dyDescent="0.25">
      <c r="C556" t="s">
        <v>617</v>
      </c>
      <c r="D556">
        <v>561</v>
      </c>
      <c r="E556">
        <v>198</v>
      </c>
      <c r="F556">
        <v>1</v>
      </c>
      <c r="H556">
        <v>3</v>
      </c>
      <c r="K556" t="s">
        <v>386</v>
      </c>
    </row>
    <row r="557" spans="1:11" x14ac:dyDescent="0.25">
      <c r="C557" t="s">
        <v>618</v>
      </c>
      <c r="D557">
        <v>562</v>
      </c>
      <c r="E557">
        <v>227</v>
      </c>
      <c r="F557">
        <v>1</v>
      </c>
      <c r="H557">
        <v>1</v>
      </c>
      <c r="K557" t="s">
        <v>386</v>
      </c>
    </row>
    <row r="558" spans="1:11" x14ac:dyDescent="0.25">
      <c r="C558" t="s">
        <v>619</v>
      </c>
      <c r="D558">
        <v>563</v>
      </c>
      <c r="E558">
        <v>0</v>
      </c>
      <c r="F558">
        <v>1</v>
      </c>
      <c r="H558">
        <v>1</v>
      </c>
      <c r="I558">
        <v>1</v>
      </c>
      <c r="J558" t="s">
        <v>385</v>
      </c>
      <c r="K558" t="s">
        <v>385</v>
      </c>
    </row>
    <row r="559" spans="1:11" x14ac:dyDescent="0.25">
      <c r="C559" t="s">
        <v>620</v>
      </c>
      <c r="D559">
        <v>564</v>
      </c>
      <c r="E559">
        <v>0</v>
      </c>
      <c r="F559">
        <v>1</v>
      </c>
      <c r="H559">
        <v>3</v>
      </c>
      <c r="I559">
        <v>3</v>
      </c>
      <c r="J559" t="s">
        <v>384</v>
      </c>
      <c r="K559" t="s">
        <v>384</v>
      </c>
    </row>
    <row r="560" spans="1:11" x14ac:dyDescent="0.25">
      <c r="C560" t="s">
        <v>621</v>
      </c>
      <c r="D560">
        <v>565</v>
      </c>
      <c r="E560">
        <v>0</v>
      </c>
      <c r="F560">
        <v>1</v>
      </c>
      <c r="H560">
        <v>3</v>
      </c>
      <c r="I560">
        <v>3</v>
      </c>
      <c r="J560" t="s">
        <v>386</v>
      </c>
      <c r="K560" t="s">
        <v>386</v>
      </c>
    </row>
    <row r="561" spans="1:11" x14ac:dyDescent="0.25">
      <c r="A561" s="12" t="s">
        <v>622</v>
      </c>
      <c r="B561" s="2" t="s">
        <v>11</v>
      </c>
      <c r="C561" t="s">
        <v>636</v>
      </c>
      <c r="D561">
        <v>566</v>
      </c>
      <c r="E561">
        <v>457</v>
      </c>
      <c r="G561">
        <v>1</v>
      </c>
      <c r="H561">
        <v>3</v>
      </c>
      <c r="K561" t="s">
        <v>384</v>
      </c>
    </row>
    <row r="562" spans="1:11" x14ac:dyDescent="0.25">
      <c r="C562" t="s">
        <v>637</v>
      </c>
      <c r="D562">
        <v>567</v>
      </c>
      <c r="E562">
        <v>182</v>
      </c>
      <c r="F562">
        <v>1</v>
      </c>
      <c r="H562">
        <v>3</v>
      </c>
      <c r="K562" t="s">
        <v>386</v>
      </c>
    </row>
    <row r="563" spans="1:11" x14ac:dyDescent="0.25">
      <c r="C563" t="s">
        <v>638</v>
      </c>
      <c r="D563">
        <v>568</v>
      </c>
      <c r="E563">
        <v>100</v>
      </c>
      <c r="G563">
        <v>1</v>
      </c>
      <c r="H563">
        <v>3</v>
      </c>
      <c r="K563" t="s">
        <v>384</v>
      </c>
    </row>
    <row r="564" spans="1:11" x14ac:dyDescent="0.25">
      <c r="C564" t="s">
        <v>639</v>
      </c>
      <c r="D564">
        <v>569</v>
      </c>
      <c r="E564">
        <v>12</v>
      </c>
      <c r="F564">
        <v>1</v>
      </c>
      <c r="H564">
        <v>2</v>
      </c>
      <c r="K564" t="s">
        <v>386</v>
      </c>
    </row>
    <row r="565" spans="1:11" x14ac:dyDescent="0.25">
      <c r="C565" t="s">
        <v>640</v>
      </c>
      <c r="D565">
        <v>570</v>
      </c>
      <c r="E565">
        <v>485</v>
      </c>
      <c r="G565">
        <v>1</v>
      </c>
      <c r="H565">
        <v>3</v>
      </c>
      <c r="K565" t="s">
        <v>384</v>
      </c>
    </row>
    <row r="566" spans="1:11" x14ac:dyDescent="0.25">
      <c r="A566" s="12" t="s">
        <v>642</v>
      </c>
      <c r="B566" s="2" t="s">
        <v>11</v>
      </c>
      <c r="C566" t="s">
        <v>677</v>
      </c>
      <c r="D566">
        <v>571</v>
      </c>
      <c r="E566">
        <v>197</v>
      </c>
      <c r="F566">
        <v>1</v>
      </c>
      <c r="H566">
        <v>2</v>
      </c>
      <c r="K566" t="s">
        <v>384</v>
      </c>
    </row>
    <row r="567" spans="1:11" x14ac:dyDescent="0.25">
      <c r="C567" t="s">
        <v>678</v>
      </c>
      <c r="D567">
        <v>572</v>
      </c>
      <c r="E567">
        <v>512</v>
      </c>
      <c r="F567">
        <v>1</v>
      </c>
      <c r="H567">
        <v>3</v>
      </c>
      <c r="K567" t="s">
        <v>386</v>
      </c>
    </row>
    <row r="568" spans="1:11" x14ac:dyDescent="0.25">
      <c r="C568" t="s">
        <v>679</v>
      </c>
      <c r="D568">
        <v>573</v>
      </c>
      <c r="E568">
        <v>12</v>
      </c>
      <c r="F568">
        <v>1</v>
      </c>
      <c r="H568">
        <v>3</v>
      </c>
      <c r="K568" t="s">
        <v>384</v>
      </c>
    </row>
    <row r="569" spans="1:11" x14ac:dyDescent="0.25">
      <c r="C569" t="s">
        <v>680</v>
      </c>
      <c r="D569">
        <v>574</v>
      </c>
      <c r="E569">
        <v>0</v>
      </c>
      <c r="F569">
        <v>1</v>
      </c>
      <c r="H569">
        <v>2</v>
      </c>
      <c r="I569">
        <v>2</v>
      </c>
      <c r="J569" t="s">
        <v>384</v>
      </c>
      <c r="K569" t="s">
        <v>384</v>
      </c>
    </row>
    <row r="570" spans="1:11" x14ac:dyDescent="0.25">
      <c r="C570" t="s">
        <v>681</v>
      </c>
      <c r="D570">
        <v>575</v>
      </c>
      <c r="E570">
        <v>225</v>
      </c>
      <c r="F570">
        <v>1</v>
      </c>
      <c r="H570">
        <v>2</v>
      </c>
      <c r="K570" t="s">
        <v>384</v>
      </c>
    </row>
    <row r="571" spans="1:11" x14ac:dyDescent="0.25">
      <c r="C571" t="s">
        <v>682</v>
      </c>
      <c r="D571">
        <v>576</v>
      </c>
      <c r="E571">
        <v>0</v>
      </c>
      <c r="F571">
        <v>1</v>
      </c>
      <c r="H571">
        <v>1</v>
      </c>
      <c r="I571">
        <v>1</v>
      </c>
      <c r="J571" t="s">
        <v>386</v>
      </c>
      <c r="K571" t="s">
        <v>386</v>
      </c>
    </row>
    <row r="572" spans="1:11" x14ac:dyDescent="0.25">
      <c r="A572" s="12" t="s">
        <v>683</v>
      </c>
      <c r="B572" s="2" t="s">
        <v>11</v>
      </c>
      <c r="C572" t="s">
        <v>47</v>
      </c>
      <c r="D572">
        <v>577</v>
      </c>
      <c r="E572">
        <v>116</v>
      </c>
      <c r="F572">
        <v>1</v>
      </c>
      <c r="H572">
        <v>3</v>
      </c>
      <c r="K572" t="s">
        <v>384</v>
      </c>
    </row>
    <row r="573" spans="1:11" x14ac:dyDescent="0.25">
      <c r="C573" t="s">
        <v>709</v>
      </c>
      <c r="D573">
        <v>578</v>
      </c>
      <c r="E573">
        <v>0</v>
      </c>
      <c r="F573">
        <v>1</v>
      </c>
      <c r="H573">
        <v>3</v>
      </c>
      <c r="I573">
        <v>3</v>
      </c>
      <c r="J573" t="s">
        <v>384</v>
      </c>
      <c r="K573" t="s">
        <v>384</v>
      </c>
    </row>
    <row r="574" spans="1:11" x14ac:dyDescent="0.25">
      <c r="C574" t="s">
        <v>532</v>
      </c>
      <c r="D574">
        <v>579</v>
      </c>
      <c r="E574">
        <v>487</v>
      </c>
      <c r="F574">
        <v>1</v>
      </c>
      <c r="H574">
        <v>3</v>
      </c>
      <c r="K574" t="s">
        <v>386</v>
      </c>
    </row>
    <row r="575" spans="1:11" x14ac:dyDescent="0.25">
      <c r="C575" t="s">
        <v>710</v>
      </c>
      <c r="D575">
        <v>580</v>
      </c>
      <c r="E575">
        <v>0</v>
      </c>
      <c r="F575">
        <v>1</v>
      </c>
      <c r="H575">
        <v>3</v>
      </c>
      <c r="I575">
        <v>3</v>
      </c>
      <c r="J575" t="s">
        <v>384</v>
      </c>
      <c r="K575" t="s">
        <v>384</v>
      </c>
    </row>
    <row r="576" spans="1:11" x14ac:dyDescent="0.25">
      <c r="C576" t="s">
        <v>711</v>
      </c>
      <c r="D576">
        <v>581</v>
      </c>
      <c r="E576">
        <v>527</v>
      </c>
      <c r="F576">
        <v>1</v>
      </c>
      <c r="H576">
        <v>2</v>
      </c>
      <c r="K576" t="s">
        <v>384</v>
      </c>
    </row>
    <row r="577" spans="1:13" x14ac:dyDescent="0.25">
      <c r="C577" t="s">
        <v>712</v>
      </c>
      <c r="D577">
        <v>582</v>
      </c>
      <c r="E577">
        <v>0</v>
      </c>
      <c r="F577">
        <v>1</v>
      </c>
      <c r="H577">
        <v>3</v>
      </c>
      <c r="I577">
        <v>3</v>
      </c>
      <c r="J577" t="s">
        <v>384</v>
      </c>
      <c r="K577" t="s">
        <v>384</v>
      </c>
    </row>
    <row r="578" spans="1:13" x14ac:dyDescent="0.25">
      <c r="C578" t="s">
        <v>713</v>
      </c>
      <c r="D578">
        <v>583</v>
      </c>
      <c r="E578">
        <v>120</v>
      </c>
      <c r="F578">
        <v>1</v>
      </c>
      <c r="H578">
        <v>3</v>
      </c>
      <c r="K578" t="s">
        <v>384</v>
      </c>
    </row>
    <row r="579" spans="1:13" x14ac:dyDescent="0.25">
      <c r="C579" t="s">
        <v>714</v>
      </c>
      <c r="D579">
        <v>584</v>
      </c>
      <c r="E579">
        <v>0</v>
      </c>
      <c r="G579">
        <v>1</v>
      </c>
      <c r="H579">
        <v>3</v>
      </c>
      <c r="I579">
        <v>3</v>
      </c>
      <c r="J579" t="s">
        <v>384</v>
      </c>
      <c r="K579" t="s">
        <v>384</v>
      </c>
    </row>
    <row r="580" spans="1:13" x14ac:dyDescent="0.25">
      <c r="C580" t="s">
        <v>715</v>
      </c>
      <c r="D580">
        <v>585</v>
      </c>
      <c r="E580">
        <v>343</v>
      </c>
      <c r="G580">
        <v>1</v>
      </c>
      <c r="H580">
        <v>3</v>
      </c>
      <c r="K580" t="s">
        <v>384</v>
      </c>
    </row>
    <row r="581" spans="1:13" x14ac:dyDescent="0.25">
      <c r="C581" t="s">
        <v>716</v>
      </c>
      <c r="D581">
        <v>586</v>
      </c>
      <c r="E581">
        <v>19</v>
      </c>
      <c r="G581">
        <v>1</v>
      </c>
      <c r="H581">
        <v>3</v>
      </c>
      <c r="K581" t="s">
        <v>384</v>
      </c>
    </row>
    <row r="582" spans="1:13" x14ac:dyDescent="0.25">
      <c r="C582" t="s">
        <v>717</v>
      </c>
      <c r="D582">
        <v>587</v>
      </c>
      <c r="E582">
        <v>177</v>
      </c>
      <c r="G582">
        <v>1</v>
      </c>
      <c r="H582">
        <v>3</v>
      </c>
      <c r="K582" t="s">
        <v>385</v>
      </c>
    </row>
    <row r="583" spans="1:13" x14ac:dyDescent="0.25">
      <c r="C583" t="s">
        <v>718</v>
      </c>
      <c r="D583">
        <v>588</v>
      </c>
      <c r="E583">
        <v>0</v>
      </c>
      <c r="F583">
        <v>1</v>
      </c>
      <c r="H583">
        <v>3</v>
      </c>
      <c r="I583">
        <v>3</v>
      </c>
      <c r="J583" t="s">
        <v>384</v>
      </c>
      <c r="K583" t="s">
        <v>384</v>
      </c>
    </row>
    <row r="584" spans="1:13" x14ac:dyDescent="0.25">
      <c r="C584" t="s">
        <v>694</v>
      </c>
      <c r="D584">
        <v>589</v>
      </c>
      <c r="E584">
        <v>485</v>
      </c>
      <c r="G584">
        <v>1</v>
      </c>
      <c r="H584">
        <v>3</v>
      </c>
      <c r="K584" t="s">
        <v>384</v>
      </c>
    </row>
    <row r="585" spans="1:13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spans="1:13" x14ac:dyDescent="0.25">
      <c r="E586">
        <f>COUNTIF(E2:E584,0)</f>
        <v>248</v>
      </c>
      <c r="F586">
        <f>SUM(F3:F585)</f>
        <v>487</v>
      </c>
      <c r="G586">
        <f>SUM(G3:G585)</f>
        <v>90</v>
      </c>
      <c r="H586">
        <f>COUNTIF(H3:H584,0)</f>
        <v>39</v>
      </c>
      <c r="I586">
        <f>COUNTIF(I3:I584,0)</f>
        <v>9</v>
      </c>
      <c r="J586">
        <f>COUNTIF(J3:J584,"b")</f>
        <v>61</v>
      </c>
      <c r="K586">
        <f>COUNTIF(K3:K584,"b")</f>
        <v>193</v>
      </c>
      <c r="L586">
        <f>K586/(K586+K587+K588)</f>
        <v>0.35283363802559414</v>
      </c>
      <c r="M586">
        <f>J586 / (J586+J587+J588)</f>
        <v>0.26521739130434785</v>
      </c>
    </row>
    <row r="587" spans="1:13" x14ac:dyDescent="0.25">
      <c r="F587">
        <f>COUNTIFS(E2:E584,0,F2:F584,1)</f>
        <v>205</v>
      </c>
      <c r="G587">
        <f>COUNTIFS(E2:E584,0,G2:G584,1)</f>
        <v>43</v>
      </c>
      <c r="H587">
        <f>COUNTIF(H3:H584,1)</f>
        <v>178</v>
      </c>
      <c r="I587">
        <f>COUNTIF(I3:I584,1)</f>
        <v>78</v>
      </c>
      <c r="J587">
        <f>COUNTIF(J3:J584,"p")</f>
        <v>74</v>
      </c>
      <c r="K587">
        <f>COUNTIF(K3:K584,"p")</f>
        <v>175</v>
      </c>
      <c r="L587">
        <f>K587/(K587+K588+K586)</f>
        <v>0.31992687385740404</v>
      </c>
      <c r="M587">
        <f>J587 / (J587+J588+J586)</f>
        <v>0.32173913043478258</v>
      </c>
    </row>
    <row r="588" spans="1:13" x14ac:dyDescent="0.25">
      <c r="D588" t="s">
        <v>815</v>
      </c>
      <c r="H588">
        <f>COUNTIF(H3:H584,2)</f>
        <v>139</v>
      </c>
      <c r="I588">
        <f>COUNTIF(I3:I584,2)</f>
        <v>56</v>
      </c>
      <c r="J588">
        <f>COUNTIF(J3:J584,"d")</f>
        <v>95</v>
      </c>
      <c r="K588">
        <f>COUNTIF(K3:K584,"d")</f>
        <v>179</v>
      </c>
      <c r="L588">
        <f>K588/(K588+K587+K586)</f>
        <v>0.32723948811700182</v>
      </c>
      <c r="M588">
        <f>J588 / (J588+J587+J586)</f>
        <v>0.41304347826086957</v>
      </c>
    </row>
    <row r="589" spans="1:13" x14ac:dyDescent="0.25">
      <c r="D589" t="s">
        <v>389</v>
      </c>
      <c r="E589">
        <f>COUNTIF(E3:E304,0)</f>
        <v>134</v>
      </c>
      <c r="H589">
        <f>COUNTIF(H3:H584,3)</f>
        <v>223</v>
      </c>
      <c r="I589">
        <f>COUNTIF(I3:I584,3)</f>
        <v>93</v>
      </c>
      <c r="J589">
        <f>SUM(J586:J588)</f>
        <v>230</v>
      </c>
      <c r="K589">
        <f>SUM(K586:K588)</f>
        <v>547</v>
      </c>
    </row>
    <row r="590" spans="1:13" x14ac:dyDescent="0.25">
      <c r="D590" t="s">
        <v>390</v>
      </c>
      <c r="E590">
        <f>COUNTIF(E305:E584,0)</f>
        <v>114</v>
      </c>
      <c r="H590">
        <f>SUM(H586:H589)</f>
        <v>579</v>
      </c>
      <c r="I590">
        <f>SUM(I586:I589)</f>
        <v>236</v>
      </c>
      <c r="K590" t="s">
        <v>389</v>
      </c>
    </row>
    <row r="591" spans="1:13" x14ac:dyDescent="0.25">
      <c r="D591" t="s">
        <v>816</v>
      </c>
      <c r="K591">
        <f>COUNTIF(K3:K304,"b")</f>
        <v>94</v>
      </c>
      <c r="L591">
        <f>K591/(K591+K592+K593)</f>
        <v>0.34944237918215615</v>
      </c>
    </row>
    <row r="592" spans="1:13" x14ac:dyDescent="0.25">
      <c r="D592" t="s">
        <v>389</v>
      </c>
      <c r="E592">
        <f>302-E589</f>
        <v>168</v>
      </c>
      <c r="K592">
        <f>COUNTIF(K3:K304,"p")</f>
        <v>81</v>
      </c>
      <c r="L592">
        <f>K592/(K592+K593+K591)</f>
        <v>0.30111524163568776</v>
      </c>
    </row>
    <row r="593" spans="4:12" x14ac:dyDescent="0.25">
      <c r="D593" t="s">
        <v>390</v>
      </c>
      <c r="E593">
        <f>280-E590</f>
        <v>166</v>
      </c>
      <c r="K593">
        <f>COUNTIF(K3:K304,"d")</f>
        <v>94</v>
      </c>
      <c r="L593">
        <f>K593/(K593+K592+K591)</f>
        <v>0.34944237918215615</v>
      </c>
    </row>
    <row r="595" spans="4:12" x14ac:dyDescent="0.25">
      <c r="K595" t="s">
        <v>390</v>
      </c>
    </row>
    <row r="596" spans="4:12" x14ac:dyDescent="0.25">
      <c r="K596">
        <f>COUNTIF(K305:K584,"b")</f>
        <v>99</v>
      </c>
      <c r="L596">
        <f>K596/(K596+K597+K598)</f>
        <v>0.35611510791366907</v>
      </c>
    </row>
    <row r="597" spans="4:12" x14ac:dyDescent="0.25">
      <c r="K597">
        <f>COUNTIF(K305:K584,"p")</f>
        <v>94</v>
      </c>
      <c r="L597">
        <f>K597/(K597+K598+K596)</f>
        <v>0.33812949640287771</v>
      </c>
    </row>
    <row r="598" spans="4:12" x14ac:dyDescent="0.25">
      <c r="K598">
        <f>COUNTIF(K305:K584,"d")</f>
        <v>85</v>
      </c>
      <c r="L598">
        <f>K598/(K598+K597+K596)</f>
        <v>0.30575539568345322</v>
      </c>
    </row>
  </sheetData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5"/>
  <sheetViews>
    <sheetView workbookViewId="0">
      <selection activeCell="B53" sqref="B53"/>
    </sheetView>
  </sheetViews>
  <sheetFormatPr baseColWidth="10" defaultRowHeight="15" x14ac:dyDescent="0.25"/>
  <cols>
    <col min="1" max="1" width="6.28515625" bestFit="1" customWidth="1"/>
    <col min="2" max="2" width="8" bestFit="1" customWidth="1"/>
    <col min="3" max="3" width="8.140625" bestFit="1" customWidth="1"/>
    <col min="4" max="4" width="7.85546875" bestFit="1" customWidth="1"/>
    <col min="5" max="6" width="8.140625" bestFit="1" customWidth="1"/>
    <col min="7" max="8" width="7.7109375" bestFit="1" customWidth="1"/>
    <col min="10" max="10" width="5" customWidth="1"/>
    <col min="11" max="11" width="5.140625" customWidth="1"/>
    <col min="12" max="12" width="8.85546875" bestFit="1" customWidth="1"/>
    <col min="13" max="13" width="3" bestFit="1" customWidth="1"/>
    <col min="14" max="14" width="3.140625" bestFit="1" customWidth="1"/>
    <col min="15" max="15" width="2.85546875" bestFit="1" customWidth="1"/>
    <col min="16" max="17" width="3.140625" bestFit="1" customWidth="1"/>
    <col min="18" max="18" width="2.7109375" bestFit="1" customWidth="1"/>
    <col min="19" max="19" width="4.7109375" bestFit="1" customWidth="1"/>
    <col min="20" max="20" width="9.5703125" bestFit="1" customWidth="1"/>
    <col min="22" max="22" width="7.42578125" bestFit="1" customWidth="1"/>
    <col min="23" max="23" width="3" bestFit="1" customWidth="1"/>
    <col min="24" max="24" width="3.140625" bestFit="1" customWidth="1"/>
    <col min="25" max="25" width="3" bestFit="1" customWidth="1"/>
    <col min="26" max="27" width="3.140625" bestFit="1" customWidth="1"/>
    <col min="28" max="28" width="2.7109375" bestFit="1" customWidth="1"/>
    <col min="29" max="29" width="4.7109375" bestFit="1" customWidth="1"/>
    <col min="30" max="30" width="12" bestFit="1" customWidth="1"/>
  </cols>
  <sheetData>
    <row r="1" spans="1:30" x14ac:dyDescent="0.25">
      <c r="B1" t="s">
        <v>269</v>
      </c>
      <c r="C1" t="s">
        <v>270</v>
      </c>
      <c r="D1" t="s">
        <v>271</v>
      </c>
      <c r="E1" t="s">
        <v>272</v>
      </c>
      <c r="F1" t="s">
        <v>273</v>
      </c>
      <c r="G1" t="s">
        <v>274</v>
      </c>
      <c r="H1" t="s">
        <v>280</v>
      </c>
      <c r="I1" t="s">
        <v>281</v>
      </c>
      <c r="L1" t="s">
        <v>379</v>
      </c>
      <c r="M1" t="s">
        <v>9</v>
      </c>
      <c r="N1" t="s">
        <v>3</v>
      </c>
      <c r="O1" t="s">
        <v>4</v>
      </c>
      <c r="P1" t="s">
        <v>5</v>
      </c>
      <c r="Q1" t="s">
        <v>6</v>
      </c>
      <c r="R1" t="s">
        <v>7</v>
      </c>
      <c r="S1" t="s">
        <v>280</v>
      </c>
      <c r="T1" t="s">
        <v>281</v>
      </c>
      <c r="V1" t="s">
        <v>380</v>
      </c>
      <c r="W1" t="s">
        <v>9</v>
      </c>
      <c r="X1" t="s">
        <v>3</v>
      </c>
      <c r="Y1" t="s">
        <v>4</v>
      </c>
      <c r="Z1" t="s">
        <v>5</v>
      </c>
      <c r="AA1" t="s">
        <v>6</v>
      </c>
      <c r="AB1" t="s">
        <v>7</v>
      </c>
      <c r="AC1" t="s">
        <v>280</v>
      </c>
      <c r="AD1" t="s">
        <v>281</v>
      </c>
    </row>
    <row r="2" spans="1:30" x14ac:dyDescent="0.25">
      <c r="A2" t="s">
        <v>1</v>
      </c>
      <c r="B2" s="7">
        <f>numbersOfRequs!C3</f>
        <v>10</v>
      </c>
      <c r="C2" s="7">
        <f>numbersOfRequs!C4</f>
        <v>11</v>
      </c>
      <c r="D2" s="7">
        <f>numbersOfRequs!C5</f>
        <v>9</v>
      </c>
      <c r="E2" s="7">
        <f>numbersOfRequs!C6</f>
        <v>6</v>
      </c>
      <c r="F2" s="7">
        <f>numbersOfRequs!C7</f>
        <v>12</v>
      </c>
      <c r="G2" s="7">
        <f>numbersOfRequs!C8</f>
        <v>5</v>
      </c>
      <c r="H2">
        <f>SUM(B2:G2)</f>
        <v>53</v>
      </c>
      <c r="I2">
        <f>H2/6</f>
        <v>8.8333333333333339</v>
      </c>
      <c r="L2" t="s">
        <v>1</v>
      </c>
      <c r="M2" s="7">
        <v>0</v>
      </c>
      <c r="N2" s="7">
        <v>1</v>
      </c>
      <c r="O2" s="7">
        <v>7</v>
      </c>
      <c r="P2" s="7">
        <v>1</v>
      </c>
      <c r="Q2" s="7">
        <v>4</v>
      </c>
      <c r="R2" s="7">
        <v>5</v>
      </c>
      <c r="S2">
        <f>SUM(M2:R2)</f>
        <v>18</v>
      </c>
      <c r="T2">
        <f>S2/6</f>
        <v>3</v>
      </c>
      <c r="V2" t="s">
        <v>1</v>
      </c>
      <c r="W2" s="7">
        <f>B2-M2</f>
        <v>10</v>
      </c>
      <c r="X2" s="7">
        <f t="shared" ref="X2:AB5" si="0">C2-N2</f>
        <v>10</v>
      </c>
      <c r="Y2" s="7">
        <f t="shared" si="0"/>
        <v>2</v>
      </c>
      <c r="Z2" s="7">
        <f t="shared" si="0"/>
        <v>5</v>
      </c>
      <c r="AA2" s="7">
        <f t="shared" si="0"/>
        <v>8</v>
      </c>
      <c r="AB2" s="7">
        <f t="shared" si="0"/>
        <v>0</v>
      </c>
      <c r="AC2">
        <f>SUM(W2:AB2)</f>
        <v>35</v>
      </c>
      <c r="AD2">
        <f>AC2/6</f>
        <v>5.833333333333333</v>
      </c>
    </row>
    <row r="3" spans="1:30" x14ac:dyDescent="0.25">
      <c r="A3" t="s">
        <v>8</v>
      </c>
      <c r="B3" s="7">
        <f>numbersOfRequs!C13</f>
        <v>9</v>
      </c>
      <c r="C3" s="7">
        <f>numbersOfRequs!C14</f>
        <v>9</v>
      </c>
      <c r="D3" s="7">
        <f>numbersOfRequs!C15</f>
        <v>9</v>
      </c>
      <c r="E3" s="7">
        <f>numbersOfRequs!C16</f>
        <v>5</v>
      </c>
      <c r="F3" s="7">
        <f>numbersOfRequs!C17</f>
        <v>8</v>
      </c>
      <c r="G3" s="7">
        <f>numbersOfRequs!C18</f>
        <v>5</v>
      </c>
      <c r="H3">
        <f>SUM(B3:G3)</f>
        <v>45</v>
      </c>
      <c r="I3">
        <f t="shared" ref="I3:I6" si="1">H3/6</f>
        <v>7.5</v>
      </c>
      <c r="L3" t="s">
        <v>8</v>
      </c>
      <c r="M3" s="7">
        <v>0</v>
      </c>
      <c r="N3" s="7">
        <v>0</v>
      </c>
      <c r="O3" s="7">
        <v>1</v>
      </c>
      <c r="P3" s="7">
        <v>1</v>
      </c>
      <c r="Q3" s="7">
        <v>0</v>
      </c>
      <c r="R3" s="7">
        <v>0</v>
      </c>
      <c r="S3">
        <f>SUM(M3:R3)</f>
        <v>2</v>
      </c>
      <c r="T3">
        <f>S3/6</f>
        <v>0.33333333333333331</v>
      </c>
      <c r="V3" t="s">
        <v>8</v>
      </c>
      <c r="W3" s="7">
        <f t="shared" ref="W3:W5" si="2">B3-M3</f>
        <v>9</v>
      </c>
      <c r="X3" s="7">
        <f t="shared" si="0"/>
        <v>9</v>
      </c>
      <c r="Y3" s="7">
        <f t="shared" si="0"/>
        <v>8</v>
      </c>
      <c r="Z3" s="7">
        <f t="shared" si="0"/>
        <v>4</v>
      </c>
      <c r="AA3" s="7">
        <f t="shared" si="0"/>
        <v>8</v>
      </c>
      <c r="AB3" s="7">
        <f t="shared" si="0"/>
        <v>5</v>
      </c>
      <c r="AC3">
        <f>SUM(W3:AB3)</f>
        <v>43</v>
      </c>
      <c r="AD3">
        <f>AC3/6</f>
        <v>7.166666666666667</v>
      </c>
    </row>
    <row r="4" spans="1:30" x14ac:dyDescent="0.25">
      <c r="A4" t="s">
        <v>10</v>
      </c>
      <c r="B4" s="7">
        <f>numbersOfRequs!C23</f>
        <v>3</v>
      </c>
      <c r="C4" s="7">
        <f>numbersOfRequs!C24</f>
        <v>2</v>
      </c>
      <c r="D4" s="7">
        <f>numbersOfRequs!C25</f>
        <v>4</v>
      </c>
      <c r="E4" s="7">
        <f>numbersOfRequs!C26</f>
        <v>6</v>
      </c>
      <c r="F4" s="7">
        <f>numbersOfRequs!C27</f>
        <v>8</v>
      </c>
      <c r="G4" s="7">
        <f>numbersOfRequs!C28</f>
        <v>6</v>
      </c>
      <c r="H4">
        <f>SUM(B4:G4)</f>
        <v>29</v>
      </c>
      <c r="I4">
        <f>H4/6</f>
        <v>4.833333333333333</v>
      </c>
      <c r="L4" t="s">
        <v>10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>
        <f>SUM(M4:R4)</f>
        <v>0</v>
      </c>
      <c r="T4">
        <f>S4/6</f>
        <v>0</v>
      </c>
      <c r="V4" t="s">
        <v>10</v>
      </c>
      <c r="W4" s="7">
        <f t="shared" si="2"/>
        <v>3</v>
      </c>
      <c r="X4" s="7">
        <f t="shared" si="0"/>
        <v>2</v>
      </c>
      <c r="Y4" s="7">
        <f t="shared" si="0"/>
        <v>4</v>
      </c>
      <c r="Z4" s="7">
        <f t="shared" si="0"/>
        <v>6</v>
      </c>
      <c r="AA4" s="7">
        <f t="shared" si="0"/>
        <v>8</v>
      </c>
      <c r="AB4" s="7">
        <f t="shared" si="0"/>
        <v>6</v>
      </c>
      <c r="AC4">
        <f>SUM(W4:AB4)</f>
        <v>29</v>
      </c>
      <c r="AD4">
        <f>AC4/6</f>
        <v>4.833333333333333</v>
      </c>
    </row>
    <row r="5" spans="1:30" x14ac:dyDescent="0.25">
      <c r="A5" t="s">
        <v>11</v>
      </c>
      <c r="B5" s="7">
        <f>numbersOfRequs!C33</f>
        <v>1</v>
      </c>
      <c r="C5" s="7">
        <f>numbersOfRequs!C34</f>
        <v>3</v>
      </c>
      <c r="D5" s="7">
        <f>numbersOfRequs!C35</f>
        <v>6</v>
      </c>
      <c r="E5" s="7">
        <f>numbersOfRequs!C36</f>
        <v>3</v>
      </c>
      <c r="F5" s="7">
        <f>numbersOfRequs!C37</f>
        <v>5</v>
      </c>
      <c r="G5" s="7">
        <f>numbersOfRequs!C38</f>
        <v>6</v>
      </c>
      <c r="H5">
        <f>SUM(B5:G5)</f>
        <v>24</v>
      </c>
      <c r="I5">
        <f t="shared" si="1"/>
        <v>4</v>
      </c>
      <c r="L5" t="s">
        <v>11</v>
      </c>
      <c r="M5" s="7">
        <v>1</v>
      </c>
      <c r="N5" s="7">
        <v>0</v>
      </c>
      <c r="O5" s="7">
        <v>2</v>
      </c>
      <c r="P5" s="7">
        <v>0</v>
      </c>
      <c r="Q5" s="7">
        <v>0</v>
      </c>
      <c r="R5" s="7">
        <v>0</v>
      </c>
      <c r="S5">
        <f>SUM(M5:R5)</f>
        <v>3</v>
      </c>
      <c r="T5">
        <f t="shared" ref="T5:T6" si="3">S5/6</f>
        <v>0.5</v>
      </c>
      <c r="V5" t="s">
        <v>11</v>
      </c>
      <c r="W5" s="7">
        <f t="shared" si="2"/>
        <v>0</v>
      </c>
      <c r="X5" s="7">
        <f t="shared" si="0"/>
        <v>3</v>
      </c>
      <c r="Y5" s="7">
        <f t="shared" si="0"/>
        <v>4</v>
      </c>
      <c r="Z5" s="7">
        <f t="shared" si="0"/>
        <v>3</v>
      </c>
      <c r="AA5" s="7">
        <f t="shared" si="0"/>
        <v>5</v>
      </c>
      <c r="AB5" s="7">
        <f t="shared" si="0"/>
        <v>6</v>
      </c>
      <c r="AC5">
        <f>SUM(W5:AB5)</f>
        <v>21</v>
      </c>
      <c r="AD5">
        <f t="shared" ref="AD5:AD6" si="4">AC5/6</f>
        <v>3.5</v>
      </c>
    </row>
    <row r="6" spans="1:30" x14ac:dyDescent="0.25">
      <c r="A6" t="s">
        <v>280</v>
      </c>
      <c r="B6">
        <f>SUM(B2:B5)</f>
        <v>23</v>
      </c>
      <c r="C6">
        <f t="shared" ref="C6:G6" si="5">SUM(C2:C5)</f>
        <v>25</v>
      </c>
      <c r="D6">
        <f t="shared" si="5"/>
        <v>28</v>
      </c>
      <c r="E6">
        <f t="shared" si="5"/>
        <v>20</v>
      </c>
      <c r="F6">
        <f t="shared" si="5"/>
        <v>33</v>
      </c>
      <c r="G6">
        <f t="shared" si="5"/>
        <v>22</v>
      </c>
      <c r="H6">
        <f>SUM(H2:H5)</f>
        <v>151</v>
      </c>
      <c r="I6">
        <f t="shared" si="1"/>
        <v>25.166666666666668</v>
      </c>
      <c r="L6" t="s">
        <v>280</v>
      </c>
      <c r="M6">
        <f>SUM(M2:M5)</f>
        <v>1</v>
      </c>
      <c r="N6">
        <f t="shared" ref="N6:R6" si="6">SUM(N2:N5)</f>
        <v>1</v>
      </c>
      <c r="O6">
        <f t="shared" si="6"/>
        <v>10</v>
      </c>
      <c r="P6">
        <f>SUM(P2:P5)</f>
        <v>2</v>
      </c>
      <c r="Q6">
        <f t="shared" si="6"/>
        <v>4</v>
      </c>
      <c r="R6">
        <f t="shared" si="6"/>
        <v>5</v>
      </c>
      <c r="S6">
        <f>SUM(S2:S5)</f>
        <v>23</v>
      </c>
      <c r="T6">
        <f t="shared" si="3"/>
        <v>3.8333333333333335</v>
      </c>
      <c r="V6" t="s">
        <v>280</v>
      </c>
      <c r="W6">
        <f>SUM(W2:W5)</f>
        <v>22</v>
      </c>
      <c r="X6">
        <f t="shared" ref="X6:Y6" si="7">SUM(X2:X5)</f>
        <v>24</v>
      </c>
      <c r="Y6">
        <f t="shared" si="7"/>
        <v>18</v>
      </c>
      <c r="Z6">
        <f>SUM(Z2:Z5)</f>
        <v>18</v>
      </c>
      <c r="AA6">
        <f t="shared" ref="AA6:AB6" si="8">SUM(AA2:AA5)</f>
        <v>29</v>
      </c>
      <c r="AB6">
        <f t="shared" si="8"/>
        <v>17</v>
      </c>
      <c r="AC6">
        <f>SUM(AC2:AC5)</f>
        <v>128</v>
      </c>
      <c r="AD6">
        <f t="shared" si="4"/>
        <v>21.333333333333332</v>
      </c>
    </row>
    <row r="7" spans="1:30" x14ac:dyDescent="0.25">
      <c r="I7">
        <f>SQRT(VAR(B6:G6))</f>
        <v>4.7081489639418477</v>
      </c>
    </row>
    <row r="9" spans="1:30" x14ac:dyDescent="0.25">
      <c r="B9" t="s">
        <v>764</v>
      </c>
      <c r="C9" t="s">
        <v>765</v>
      </c>
      <c r="D9" t="s">
        <v>766</v>
      </c>
      <c r="E9" t="s">
        <v>767</v>
      </c>
      <c r="H9" t="s">
        <v>280</v>
      </c>
      <c r="I9" t="s">
        <v>281</v>
      </c>
    </row>
    <row r="10" spans="1:30" x14ac:dyDescent="0.25">
      <c r="A10" t="s">
        <v>1</v>
      </c>
      <c r="B10" s="7">
        <f>numbersOfRequs!C9</f>
        <v>31</v>
      </c>
      <c r="C10" s="7">
        <f>numbersOfRequs!C10</f>
        <v>6</v>
      </c>
      <c r="D10" s="7">
        <f>numbersOfRequs!C11</f>
        <v>7</v>
      </c>
      <c r="E10" s="7">
        <f>numbersOfRequs!C12</f>
        <v>9</v>
      </c>
      <c r="H10">
        <f>SUM(B10:E10)</f>
        <v>53</v>
      </c>
      <c r="I10">
        <f>H10/4</f>
        <v>13.25</v>
      </c>
    </row>
    <row r="11" spans="1:30" x14ac:dyDescent="0.25">
      <c r="A11" t="s">
        <v>8</v>
      </c>
      <c r="B11" s="7">
        <f>numbersOfRequs!C19</f>
        <v>16</v>
      </c>
      <c r="C11" s="7">
        <f>numbersOfRequs!C20</f>
        <v>6</v>
      </c>
      <c r="D11" s="7">
        <f>numbersOfRequs!C21</f>
        <v>11</v>
      </c>
      <c r="E11" s="7">
        <f>numbersOfRequs!C22</f>
        <v>11</v>
      </c>
      <c r="H11">
        <f t="shared" ref="H11:H13" si="9">SUM(B11:E11)</f>
        <v>44</v>
      </c>
      <c r="I11">
        <f t="shared" ref="I11:I13" si="10">H11/4</f>
        <v>11</v>
      </c>
    </row>
    <row r="12" spans="1:30" x14ac:dyDescent="0.25">
      <c r="A12" t="s">
        <v>10</v>
      </c>
      <c r="B12" s="7">
        <f>numbersOfRequs!C29</f>
        <v>3</v>
      </c>
      <c r="C12" s="7">
        <f>numbersOfRequs!C30</f>
        <v>6</v>
      </c>
      <c r="D12" s="7">
        <f>numbersOfRequs!C31</f>
        <v>5</v>
      </c>
      <c r="E12" s="7">
        <f>numbersOfRequs!C32</f>
        <v>8</v>
      </c>
      <c r="H12">
        <f t="shared" si="9"/>
        <v>22</v>
      </c>
      <c r="I12">
        <f t="shared" si="10"/>
        <v>5.5</v>
      </c>
    </row>
    <row r="13" spans="1:30" x14ac:dyDescent="0.25">
      <c r="A13" t="s">
        <v>11</v>
      </c>
      <c r="B13" s="7">
        <f>numbersOfRequs!C39</f>
        <v>14</v>
      </c>
      <c r="C13" s="7">
        <f>numbersOfRequs!C40</f>
        <v>1</v>
      </c>
      <c r="D13" s="7">
        <f>numbersOfRequs!C41</f>
        <v>5</v>
      </c>
      <c r="E13" s="7">
        <f>numbersOfRequs!C42</f>
        <v>12</v>
      </c>
      <c r="H13">
        <f t="shared" si="9"/>
        <v>32</v>
      </c>
      <c r="I13">
        <f t="shared" si="10"/>
        <v>8</v>
      </c>
    </row>
    <row r="14" spans="1:30" x14ac:dyDescent="0.25">
      <c r="A14" t="s">
        <v>280</v>
      </c>
      <c r="B14">
        <f>SUM(B10:B13)</f>
        <v>64</v>
      </c>
      <c r="C14">
        <f>SUM(C10:C13)</f>
        <v>19</v>
      </c>
      <c r="D14">
        <f>SUM(D10:D13)</f>
        <v>28</v>
      </c>
      <c r="E14">
        <f>SUM(E10:E13)</f>
        <v>40</v>
      </c>
      <c r="H14">
        <f>SUM(H10:H13)</f>
        <v>151</v>
      </c>
      <c r="I14">
        <f>H14/4</f>
        <v>37.75</v>
      </c>
    </row>
    <row r="17" spans="1:30" x14ac:dyDescent="0.25">
      <c r="B17" t="s">
        <v>275</v>
      </c>
      <c r="C17" t="s">
        <v>276</v>
      </c>
      <c r="D17" t="s">
        <v>277</v>
      </c>
      <c r="E17" t="s">
        <v>278</v>
      </c>
      <c r="F17" t="s">
        <v>279</v>
      </c>
      <c r="H17" t="s">
        <v>280</v>
      </c>
      <c r="I17" t="s">
        <v>281</v>
      </c>
      <c r="L17" t="s">
        <v>379</v>
      </c>
      <c r="M17" t="s">
        <v>12</v>
      </c>
      <c r="N17" t="s">
        <v>13</v>
      </c>
      <c r="O17" t="s">
        <v>14</v>
      </c>
      <c r="P17" t="s">
        <v>15</v>
      </c>
      <c r="Q17" t="s">
        <v>16</v>
      </c>
      <c r="S17" t="s">
        <v>280</v>
      </c>
      <c r="T17" t="s">
        <v>281</v>
      </c>
      <c r="V17" t="s">
        <v>379</v>
      </c>
      <c r="W17" t="s">
        <v>12</v>
      </c>
      <c r="X17" t="s">
        <v>13</v>
      </c>
      <c r="Y17" t="s">
        <v>14</v>
      </c>
      <c r="Z17" t="s">
        <v>15</v>
      </c>
      <c r="AA17" t="s">
        <v>16</v>
      </c>
      <c r="AC17" t="s">
        <v>280</v>
      </c>
      <c r="AD17" t="s">
        <v>281</v>
      </c>
    </row>
    <row r="18" spans="1:30" x14ac:dyDescent="0.25">
      <c r="A18" t="s">
        <v>1</v>
      </c>
      <c r="B18" s="7">
        <f>numbersOfRequs!C43</f>
        <v>13</v>
      </c>
      <c r="C18" s="7">
        <f>numbersOfRequs!C44</f>
        <v>15</v>
      </c>
      <c r="D18" s="7">
        <f>numbersOfRequs!C45</f>
        <v>11</v>
      </c>
      <c r="E18" s="7">
        <f>numbersOfRequs!C46</f>
        <v>9</v>
      </c>
      <c r="F18" s="7">
        <f>numbersOfRequs!C47</f>
        <v>8</v>
      </c>
      <c r="G18" s="8"/>
      <c r="H18">
        <f>SUM(B18:G18)</f>
        <v>56</v>
      </c>
      <c r="I18">
        <f>H18/5</f>
        <v>11.2</v>
      </c>
      <c r="L18" t="s">
        <v>1</v>
      </c>
      <c r="M18" s="7">
        <v>1</v>
      </c>
      <c r="N18" s="7">
        <v>1</v>
      </c>
      <c r="O18" s="7">
        <v>0</v>
      </c>
      <c r="P18" s="7">
        <v>2</v>
      </c>
      <c r="Q18" s="7">
        <v>3</v>
      </c>
      <c r="R18" s="8"/>
      <c r="S18">
        <f>SUM(M18:R18)</f>
        <v>7</v>
      </c>
      <c r="T18">
        <f>S18/5</f>
        <v>1.4</v>
      </c>
      <c r="V18" t="s">
        <v>1</v>
      </c>
      <c r="W18" s="7">
        <f>B18-M18</f>
        <v>12</v>
      </c>
      <c r="X18" s="7">
        <f t="shared" ref="X18:AA21" si="11">C18-N18</f>
        <v>14</v>
      </c>
      <c r="Y18" s="7">
        <f t="shared" si="11"/>
        <v>11</v>
      </c>
      <c r="Z18" s="7">
        <f t="shared" si="11"/>
        <v>7</v>
      </c>
      <c r="AA18" s="7">
        <f t="shared" si="11"/>
        <v>5</v>
      </c>
      <c r="AB18" s="8"/>
      <c r="AC18">
        <f>SUM(W18:AB18)</f>
        <v>49</v>
      </c>
      <c r="AD18">
        <f>AC18/5</f>
        <v>9.8000000000000007</v>
      </c>
    </row>
    <row r="19" spans="1:30" x14ac:dyDescent="0.25">
      <c r="A19" t="s">
        <v>8</v>
      </c>
      <c r="B19" s="7">
        <f>numbersOfRequs!C52</f>
        <v>8</v>
      </c>
      <c r="C19" s="7">
        <f>numbersOfRequs!C53</f>
        <v>16</v>
      </c>
      <c r="D19" s="7">
        <f>numbersOfRequs!C54</f>
        <v>6</v>
      </c>
      <c r="E19" s="7">
        <f>numbersOfRequs!C55</f>
        <v>6</v>
      </c>
      <c r="F19" s="7">
        <f>numbersOfRequs!C56</f>
        <v>7</v>
      </c>
      <c r="G19" s="8"/>
      <c r="H19">
        <f>SUM(B19:G19)</f>
        <v>43</v>
      </c>
      <c r="I19">
        <f t="shared" ref="I19:I21" si="12">H19/5</f>
        <v>8.6</v>
      </c>
      <c r="L19" t="s">
        <v>8</v>
      </c>
      <c r="M19" s="7">
        <v>2</v>
      </c>
      <c r="N19" s="7">
        <v>0</v>
      </c>
      <c r="O19" s="7">
        <v>0</v>
      </c>
      <c r="P19" s="7">
        <v>4</v>
      </c>
      <c r="Q19" s="7">
        <v>2</v>
      </c>
      <c r="R19" s="8"/>
      <c r="S19">
        <f>SUM(M19:R19)</f>
        <v>8</v>
      </c>
      <c r="T19">
        <f t="shared" ref="T19:T21" si="13">S19/5</f>
        <v>1.6</v>
      </c>
      <c r="V19" t="s">
        <v>8</v>
      </c>
      <c r="W19" s="7">
        <f t="shared" ref="W19:W21" si="14">B19-M19</f>
        <v>6</v>
      </c>
      <c r="X19" s="7">
        <f t="shared" si="11"/>
        <v>16</v>
      </c>
      <c r="Y19" s="7">
        <f t="shared" si="11"/>
        <v>6</v>
      </c>
      <c r="Z19" s="7">
        <f t="shared" si="11"/>
        <v>2</v>
      </c>
      <c r="AA19" s="7">
        <f t="shared" si="11"/>
        <v>5</v>
      </c>
      <c r="AB19" s="8"/>
      <c r="AC19">
        <f>SUM(W19:AB19)</f>
        <v>35</v>
      </c>
      <c r="AD19">
        <f t="shared" ref="AD19:AD21" si="15">AC19/5</f>
        <v>7</v>
      </c>
    </row>
    <row r="20" spans="1:30" x14ac:dyDescent="0.25">
      <c r="A20" t="s">
        <v>10</v>
      </c>
      <c r="B20" s="7">
        <f>numbersOfRequs!C61</f>
        <v>1</v>
      </c>
      <c r="C20" s="7">
        <f>numbersOfRequs!C62</f>
        <v>9</v>
      </c>
      <c r="D20" s="7">
        <f>numbersOfRequs!C63</f>
        <v>0</v>
      </c>
      <c r="E20" s="7">
        <f>numbersOfRequs!C64</f>
        <v>3</v>
      </c>
      <c r="F20" s="7">
        <f>numbersOfRequs!C65</f>
        <v>1</v>
      </c>
      <c r="G20" s="8"/>
      <c r="H20">
        <f>SUM(B20:G20)</f>
        <v>14</v>
      </c>
      <c r="I20">
        <f t="shared" si="12"/>
        <v>2.8</v>
      </c>
      <c r="L20" t="s">
        <v>10</v>
      </c>
      <c r="M20" s="7">
        <v>0</v>
      </c>
      <c r="N20" s="7">
        <v>2</v>
      </c>
      <c r="O20" s="7">
        <v>0</v>
      </c>
      <c r="P20" s="7">
        <v>1</v>
      </c>
      <c r="Q20" s="7">
        <v>0</v>
      </c>
      <c r="R20" s="8"/>
      <c r="S20">
        <f>SUM(M20:R20)</f>
        <v>3</v>
      </c>
      <c r="T20">
        <f t="shared" si="13"/>
        <v>0.6</v>
      </c>
      <c r="V20" t="s">
        <v>10</v>
      </c>
      <c r="W20" s="7">
        <f t="shared" si="14"/>
        <v>1</v>
      </c>
      <c r="X20" s="7">
        <f t="shared" si="11"/>
        <v>7</v>
      </c>
      <c r="Y20" s="7">
        <f t="shared" si="11"/>
        <v>0</v>
      </c>
      <c r="Z20" s="7">
        <f t="shared" si="11"/>
        <v>2</v>
      </c>
      <c r="AA20" s="7">
        <f t="shared" si="11"/>
        <v>1</v>
      </c>
      <c r="AB20" s="8"/>
      <c r="AC20">
        <f>SUM(W20:AB20)</f>
        <v>11</v>
      </c>
      <c r="AD20">
        <f t="shared" si="15"/>
        <v>2.2000000000000002</v>
      </c>
    </row>
    <row r="21" spans="1:30" x14ac:dyDescent="0.25">
      <c r="A21" t="s">
        <v>11</v>
      </c>
      <c r="B21" s="7">
        <f>numbersOfRequs!C70</f>
        <v>2</v>
      </c>
      <c r="C21" s="7">
        <f>numbersOfRequs!C71</f>
        <v>8</v>
      </c>
      <c r="D21" s="7">
        <f>numbersOfRequs!C72</f>
        <v>0</v>
      </c>
      <c r="E21" s="7">
        <f>numbersOfRequs!C73</f>
        <v>1</v>
      </c>
      <c r="F21" s="7">
        <f>numbersOfRequs!C74</f>
        <v>7</v>
      </c>
      <c r="G21" s="8"/>
      <c r="H21">
        <f>SUM(B21:G21)</f>
        <v>18</v>
      </c>
      <c r="I21">
        <f t="shared" si="12"/>
        <v>3.6</v>
      </c>
      <c r="L21" t="s">
        <v>11</v>
      </c>
      <c r="M21" s="7">
        <v>2</v>
      </c>
      <c r="N21" s="7">
        <v>1</v>
      </c>
      <c r="O21" s="7">
        <v>0</v>
      </c>
      <c r="P21" s="7">
        <v>1</v>
      </c>
      <c r="Q21" s="7">
        <v>7</v>
      </c>
      <c r="R21" s="8"/>
      <c r="S21">
        <f>SUM(M21:R21)</f>
        <v>11</v>
      </c>
      <c r="T21">
        <f t="shared" si="13"/>
        <v>2.2000000000000002</v>
      </c>
      <c r="V21" t="s">
        <v>11</v>
      </c>
      <c r="W21" s="7">
        <f t="shared" si="14"/>
        <v>0</v>
      </c>
      <c r="X21" s="7">
        <f t="shared" si="11"/>
        <v>7</v>
      </c>
      <c r="Y21" s="7">
        <f t="shared" si="11"/>
        <v>0</v>
      </c>
      <c r="Z21" s="7">
        <f t="shared" si="11"/>
        <v>0</v>
      </c>
      <c r="AA21" s="7">
        <f t="shared" si="11"/>
        <v>0</v>
      </c>
      <c r="AB21" s="8"/>
      <c r="AC21">
        <f>SUM(W21:AB21)</f>
        <v>7</v>
      </c>
      <c r="AD21">
        <f t="shared" si="15"/>
        <v>1.4</v>
      </c>
    </row>
    <row r="22" spans="1:30" x14ac:dyDescent="0.25">
      <c r="A22" t="s">
        <v>280</v>
      </c>
      <c r="B22">
        <f>SUM(B18:B21)</f>
        <v>24</v>
      </c>
      <c r="C22">
        <f>SUM(C18:C21)</f>
        <v>48</v>
      </c>
      <c r="D22">
        <f>SUM(D18:D21)</f>
        <v>17</v>
      </c>
      <c r="E22">
        <f>SUM(E18:E21)</f>
        <v>19</v>
      </c>
      <c r="F22">
        <f>SUM(F18:F21)</f>
        <v>23</v>
      </c>
      <c r="G22" s="8"/>
      <c r="H22">
        <f>SUM(H18:H21)</f>
        <v>131</v>
      </c>
      <c r="I22">
        <f>H22/5</f>
        <v>26.2</v>
      </c>
      <c r="L22" t="s">
        <v>280</v>
      </c>
      <c r="M22">
        <f>SUM(M18:M21)</f>
        <v>5</v>
      </c>
      <c r="N22">
        <f>SUM(N18:N21)</f>
        <v>4</v>
      </c>
      <c r="O22">
        <f>SUM(O18:O21)</f>
        <v>0</v>
      </c>
      <c r="P22">
        <f>SUM(P18:P21)</f>
        <v>8</v>
      </c>
      <c r="Q22">
        <f>SUM(Q18:Q21)</f>
        <v>12</v>
      </c>
      <c r="R22" s="8"/>
      <c r="S22">
        <f>SUM(S18:S21)</f>
        <v>29</v>
      </c>
      <c r="T22">
        <f>S22/5</f>
        <v>5.8</v>
      </c>
      <c r="V22" t="s">
        <v>280</v>
      </c>
      <c r="W22">
        <f>SUM(W18:W21)</f>
        <v>19</v>
      </c>
      <c r="X22">
        <f>SUM(X18:X21)</f>
        <v>44</v>
      </c>
      <c r="Y22">
        <f>SUM(Y18:Y21)</f>
        <v>17</v>
      </c>
      <c r="Z22">
        <f>SUM(Z18:Z21)</f>
        <v>11</v>
      </c>
      <c r="AA22">
        <f>SUM(AA18:AA21)</f>
        <v>11</v>
      </c>
      <c r="AB22" s="8"/>
      <c r="AC22">
        <f>SUM(AC18:AC21)</f>
        <v>102</v>
      </c>
      <c r="AD22">
        <f>AC22/5</f>
        <v>20.399999999999999</v>
      </c>
    </row>
    <row r="23" spans="1:30" x14ac:dyDescent="0.25">
      <c r="I23">
        <f>SQRT(VAR(B22:F22))</f>
        <v>12.517987058628878</v>
      </c>
    </row>
    <row r="26" spans="1:30" x14ac:dyDescent="0.25">
      <c r="B26" t="s">
        <v>768</v>
      </c>
      <c r="C26" t="s">
        <v>769</v>
      </c>
      <c r="D26" t="s">
        <v>770</v>
      </c>
      <c r="E26" t="s">
        <v>771</v>
      </c>
      <c r="H26" t="s">
        <v>280</v>
      </c>
      <c r="I26" t="s">
        <v>281</v>
      </c>
    </row>
    <row r="27" spans="1:30" x14ac:dyDescent="0.25">
      <c r="A27" t="s">
        <v>1</v>
      </c>
      <c r="B27" s="7">
        <f>numbersOfRequs!C48</f>
        <v>9</v>
      </c>
      <c r="C27" s="7">
        <f>numbersOfRequs!C49</f>
        <v>6</v>
      </c>
      <c r="D27" s="7">
        <f>numbersOfRequs!C50</f>
        <v>18</v>
      </c>
      <c r="E27" s="7">
        <f>numbersOfRequs!C51</f>
        <v>12</v>
      </c>
      <c r="H27">
        <f>SUM(B27:E27)</f>
        <v>45</v>
      </c>
      <c r="I27">
        <f>H27/4</f>
        <v>11.25</v>
      </c>
    </row>
    <row r="28" spans="1:30" x14ac:dyDescent="0.25">
      <c r="A28" t="s">
        <v>8</v>
      </c>
      <c r="B28" s="7">
        <f>numbersOfRequs!C57</f>
        <v>11</v>
      </c>
      <c r="C28" s="7">
        <f>numbersOfRequs!C58</f>
        <v>9</v>
      </c>
      <c r="D28" s="7">
        <f>numbersOfRequs!C59</f>
        <v>16</v>
      </c>
      <c r="E28" s="7">
        <f>numbersOfRequs!C60</f>
        <v>12</v>
      </c>
      <c r="H28">
        <f>SUM(B28:E28)</f>
        <v>48</v>
      </c>
      <c r="I28">
        <f t="shared" ref="I28:I30" si="16">H28/4</f>
        <v>12</v>
      </c>
    </row>
    <row r="29" spans="1:30" x14ac:dyDescent="0.25">
      <c r="A29" t="s">
        <v>10</v>
      </c>
      <c r="B29" s="7">
        <f>numbersOfRequs!C66</f>
        <v>6</v>
      </c>
      <c r="C29" s="7">
        <f>numbersOfRequs!C67</f>
        <v>5</v>
      </c>
      <c r="D29" s="7">
        <f>numbersOfRequs!C68</f>
        <v>6</v>
      </c>
      <c r="E29" s="7">
        <f>numbersOfRequs!C69</f>
        <v>6</v>
      </c>
      <c r="H29">
        <f>SUM(B29:E29)</f>
        <v>23</v>
      </c>
      <c r="I29">
        <f>H29/4</f>
        <v>5.75</v>
      </c>
    </row>
    <row r="30" spans="1:30" x14ac:dyDescent="0.25">
      <c r="A30" t="s">
        <v>11</v>
      </c>
      <c r="B30" s="7">
        <f>numbersOfRequs!C75</f>
        <v>7</v>
      </c>
      <c r="C30" s="7">
        <f>numbersOfRequs!C76</f>
        <v>5</v>
      </c>
      <c r="D30" s="7">
        <f>numbersOfRequs!C77</f>
        <v>6</v>
      </c>
      <c r="E30" s="7">
        <f>numbersOfRequs!C78</f>
        <v>13</v>
      </c>
      <c r="H30">
        <f>SUM(B30:E30)</f>
        <v>31</v>
      </c>
      <c r="I30">
        <f t="shared" si="16"/>
        <v>7.75</v>
      </c>
    </row>
    <row r="31" spans="1:30" x14ac:dyDescent="0.25">
      <c r="A31" t="s">
        <v>280</v>
      </c>
      <c r="B31">
        <f>SUM(B27:B30)</f>
        <v>33</v>
      </c>
      <c r="C31">
        <f t="shared" ref="C31" si="17">SUM(C27:C30)</f>
        <v>25</v>
      </c>
      <c r="D31">
        <f>SUM(D27:D30)</f>
        <v>46</v>
      </c>
      <c r="E31">
        <f>SUM(E27:E30)</f>
        <v>43</v>
      </c>
      <c r="H31">
        <f>SUM(H27:H30)</f>
        <v>147</v>
      </c>
      <c r="I31">
        <f>H31/4</f>
        <v>36.75</v>
      </c>
    </row>
    <row r="34" spans="1:16" x14ac:dyDescent="0.25">
      <c r="A34" s="9" t="s">
        <v>387</v>
      </c>
    </row>
    <row r="35" spans="1:16" x14ac:dyDescent="0.25">
      <c r="B35" t="s">
        <v>269</v>
      </c>
      <c r="C35" t="s">
        <v>270</v>
      </c>
      <c r="D35" t="s">
        <v>271</v>
      </c>
      <c r="E35" t="s">
        <v>272</v>
      </c>
      <c r="F35" t="s">
        <v>273</v>
      </c>
      <c r="G35" t="s">
        <v>274</v>
      </c>
      <c r="H35" t="s">
        <v>446</v>
      </c>
      <c r="I35" t="s">
        <v>513</v>
      </c>
      <c r="J35" t="s">
        <v>531</v>
      </c>
      <c r="K35" t="s">
        <v>557</v>
      </c>
      <c r="L35" t="s">
        <v>388</v>
      </c>
    </row>
    <row r="36" spans="1:16" x14ac:dyDescent="0.25">
      <c r="A36" t="s">
        <v>1</v>
      </c>
      <c r="B36" s="7">
        <f>COUNTIF(requirements!H3:H12,3)/B2*100</f>
        <v>40</v>
      </c>
      <c r="C36" s="7">
        <f>COUNTIF(requirements!H13:H23,3)/C2*100</f>
        <v>90.909090909090907</v>
      </c>
      <c r="D36" s="7">
        <f>COUNTIF(requirements!H24:H32,3)/D2*100</f>
        <v>100</v>
      </c>
      <c r="E36" s="7">
        <f>COUNTIF(requirements!H33:H38,3)/E2*100</f>
        <v>33.333333333333329</v>
      </c>
      <c r="F36" s="7">
        <f>COUNTIF(requirements!H39:H50,3)/F2*100</f>
        <v>75</v>
      </c>
      <c r="G36" s="7">
        <f>COUNTIF(requirements!H51:H55,3)/G2*100</f>
        <v>100</v>
      </c>
      <c r="H36" s="7">
        <f>COUNTIF(requirements!H56:H86,3)/B10*100</f>
        <v>90.322580645161281</v>
      </c>
      <c r="I36" s="7">
        <f>COUNTIF(requirements!H87:H92,3)/C10*100</f>
        <v>83.333333333333343</v>
      </c>
      <c r="J36" s="7">
        <f>COUNTIF(requirements!H93:H99,3)/D10*100</f>
        <v>100</v>
      </c>
      <c r="K36" s="7">
        <f>COUNTIF(requirements!H100:H108,3)/E10*100</f>
        <v>100</v>
      </c>
      <c r="L36">
        <f>AVERAGE(B36:K36)</f>
        <v>81.289833822091879</v>
      </c>
    </row>
    <row r="37" spans="1:16" x14ac:dyDescent="0.25">
      <c r="A37" t="s">
        <v>8</v>
      </c>
      <c r="B37" s="7">
        <f>COUNTIF(requirements!H109:H117,1)/B3*100</f>
        <v>100</v>
      </c>
      <c r="C37" s="7">
        <f>COUNTIF(requirements!H118:H126,1)/C3*100</f>
        <v>66.666666666666657</v>
      </c>
      <c r="D37" s="7">
        <f>COUNTIF(requirements!H127:H135,1)/D3*100</f>
        <v>77.777777777777786</v>
      </c>
      <c r="E37" s="7">
        <f>COUNTIF(requirements!H136:H140,1)/E3*100</f>
        <v>80</v>
      </c>
      <c r="F37" s="7">
        <f>COUNTIF(requirements!H141:H148,1)/F3*100</f>
        <v>50</v>
      </c>
      <c r="G37" s="7">
        <f>COUNTIF(requirements!H149:H153,1)/G3*100</f>
        <v>20</v>
      </c>
      <c r="H37" s="7">
        <f>COUNTIF(requirements!H154:H169,1)/B11*100</f>
        <v>100</v>
      </c>
      <c r="I37" s="7">
        <f>COUNTIF(requirements!H170:H175,1)/C11*100</f>
        <v>83.333333333333343</v>
      </c>
      <c r="J37" s="7">
        <f>COUNTIF(requirements!H176:H186,1)/D11*100</f>
        <v>72.727272727272734</v>
      </c>
      <c r="K37" s="7">
        <f>COUNTIF(requirements!H187:H197,1)/E11*100</f>
        <v>90.909090909090907</v>
      </c>
      <c r="L37">
        <f>AVERAGE(B37:K37)</f>
        <v>74.141414141414145</v>
      </c>
      <c r="P37" s="10" t="s">
        <v>433</v>
      </c>
    </row>
    <row r="38" spans="1:16" x14ac:dyDescent="0.25">
      <c r="A38" t="s">
        <v>10</v>
      </c>
      <c r="B38" s="7">
        <f>COUNTIF(requirements!H198:H200,2)/B4*100</f>
        <v>100</v>
      </c>
      <c r="C38" s="7">
        <f>COUNTIF(requirements!H201:H202,2)/C4*100</f>
        <v>100</v>
      </c>
      <c r="D38" s="7">
        <f>COUNTIF(requirements!H203:H206,2)/D4*100</f>
        <v>75</v>
      </c>
      <c r="E38" s="7">
        <f>COUNTIF(requirements!H207:H212,2)/E4*100</f>
        <v>83.333333333333343</v>
      </c>
      <c r="F38" s="7">
        <f>COUNTIF(requirements!H213:H220,2)/F4*100</f>
        <v>50</v>
      </c>
      <c r="G38" s="7">
        <f>COUNTIF(requirements!H221:H226,2)/G4*100</f>
        <v>83.333333333333343</v>
      </c>
      <c r="H38" s="7">
        <f>COUNTIF(requirements!H227:H229,2)/B12*100</f>
        <v>100</v>
      </c>
      <c r="I38" s="7">
        <f>COUNTIF(requirements!H230:H235,2)/C12*100</f>
        <v>50</v>
      </c>
      <c r="J38" s="7">
        <f>COUNTIF(requirements!H236:H240,2)/D12*100</f>
        <v>80</v>
      </c>
      <c r="K38" s="7">
        <f>COUNTIF(requirements!H241:H248,2)/E12*100</f>
        <v>100</v>
      </c>
      <c r="L38">
        <f>AVERAGE(B38:K38)</f>
        <v>82.166666666666671</v>
      </c>
      <c r="P38" s="10" t="s">
        <v>434</v>
      </c>
    </row>
    <row r="39" spans="1:16" x14ac:dyDescent="0.25">
      <c r="A39" t="s">
        <v>11</v>
      </c>
      <c r="B39" s="7">
        <f>COUNTIF(requirements!H249:H249,0)/B5*100</f>
        <v>100</v>
      </c>
      <c r="C39" s="7">
        <f>COUNTIF(requirements!H250:H252,0)/C5*100</f>
        <v>100</v>
      </c>
      <c r="D39" s="7">
        <f>COUNTIF(requirements!H253:H258,0)/D5*100</f>
        <v>16.666666666666664</v>
      </c>
      <c r="E39" s="7">
        <f>COUNTIF(requirements!H259:H261,0)/E5*100</f>
        <v>100</v>
      </c>
      <c r="F39" s="7">
        <f>COUNTIF(requirements!H262:H266,0)/F5*100</f>
        <v>100</v>
      </c>
      <c r="G39" s="7">
        <f>COUNTIF(requirements!H267:H272,0)/G5*100</f>
        <v>0</v>
      </c>
      <c r="H39" s="7">
        <f>COUNTIF(requirements!H273:H286,0)/B13*100</f>
        <v>85.714285714285708</v>
      </c>
      <c r="I39" s="7">
        <f>COUNTIF(requirements!H287:H287,0)/C13*100</f>
        <v>100</v>
      </c>
      <c r="J39" s="7">
        <f>COUNTIF(requirements!H288:H292,0)/D13*100</f>
        <v>100</v>
      </c>
      <c r="K39" s="7">
        <f>COUNTIF(requirements!H293:H304,0)/E13*100</f>
        <v>66.666666666666657</v>
      </c>
      <c r="L39">
        <f>AVERAGE(B39:K39)</f>
        <v>76.904761904761898</v>
      </c>
    </row>
    <row r="40" spans="1:16" x14ac:dyDescent="0.25">
      <c r="A40" t="s">
        <v>388</v>
      </c>
      <c r="B40">
        <f>AVERAGE(B36:B39)</f>
        <v>85</v>
      </c>
      <c r="C40">
        <f t="shared" ref="C40:K40" si="18">AVERAGE(C36:C39)</f>
        <v>89.393939393939391</v>
      </c>
      <c r="D40">
        <f>AVERAGE(D36:D39)</f>
        <v>67.361111111111114</v>
      </c>
      <c r="E40">
        <f t="shared" si="18"/>
        <v>74.166666666666671</v>
      </c>
      <c r="F40">
        <f t="shared" si="18"/>
        <v>68.75</v>
      </c>
      <c r="G40">
        <f t="shared" si="18"/>
        <v>50.833333333333336</v>
      </c>
      <c r="H40">
        <f t="shared" si="18"/>
        <v>94.009216589861751</v>
      </c>
      <c r="I40">
        <f>AVERAGE(I36:I39)</f>
        <v>79.166666666666671</v>
      </c>
      <c r="J40">
        <f>AVERAGE(J36:J39)</f>
        <v>88.181818181818187</v>
      </c>
      <c r="K40">
        <f t="shared" si="18"/>
        <v>89.393939393939377</v>
      </c>
      <c r="L40">
        <f>AVERAGE(L36:L39)</f>
        <v>78.625669133733652</v>
      </c>
    </row>
    <row r="43" spans="1:16" x14ac:dyDescent="0.25">
      <c r="B43" t="s">
        <v>275</v>
      </c>
      <c r="C43" t="s">
        <v>276</v>
      </c>
      <c r="D43" t="s">
        <v>277</v>
      </c>
      <c r="E43" t="s">
        <v>278</v>
      </c>
      <c r="F43" t="s">
        <v>279</v>
      </c>
      <c r="G43" t="s">
        <v>588</v>
      </c>
      <c r="H43" t="s">
        <v>622</v>
      </c>
      <c r="I43" t="s">
        <v>642</v>
      </c>
      <c r="J43" t="s">
        <v>683</v>
      </c>
      <c r="L43" t="s">
        <v>388</v>
      </c>
    </row>
    <row r="44" spans="1:16" x14ac:dyDescent="0.25">
      <c r="A44" t="s">
        <v>1</v>
      </c>
      <c r="B44" s="7">
        <f>COUNTIF(requirements!H305:H317,1)/B18*100</f>
        <v>46.153846153846153</v>
      </c>
      <c r="C44" s="7">
        <f>COUNTIF(requirements!H318:H332,1)/C18*100</f>
        <v>60</v>
      </c>
      <c r="D44" s="7">
        <f>COUNTIF(requirements!H333:H343,1)/D18*100</f>
        <v>81.818181818181827</v>
      </c>
      <c r="E44" s="7">
        <f>COUNTIF(requirements!H344:H352,1)/E18*100</f>
        <v>33.333333333333329</v>
      </c>
      <c r="F44" s="7">
        <f>COUNTIF(requirements!H353:H360,1)/F18*100</f>
        <v>37.5</v>
      </c>
      <c r="G44" s="7">
        <f>COUNTIF(requirements!H361:H369,1)/B27*100</f>
        <v>88.888888888888886</v>
      </c>
      <c r="H44" s="7">
        <f>COUNTIF(requirements!H370:H375,1)/C27*100</f>
        <v>50</v>
      </c>
      <c r="I44" s="7">
        <f>COUNTIF(requirements!H376:H393,1)/D27*100</f>
        <v>94.444444444444443</v>
      </c>
      <c r="J44" s="7">
        <f>COUNTIF(requirements!H394:H405,1)/E27*100</f>
        <v>83.333333333333343</v>
      </c>
      <c r="L44">
        <f>AVERAGE(B44:J44)</f>
        <v>63.941336441336453</v>
      </c>
    </row>
    <row r="45" spans="1:16" x14ac:dyDescent="0.25">
      <c r="A45" t="s">
        <v>8</v>
      </c>
      <c r="B45" s="7">
        <f>COUNTIF(requirements!H406:H413,2)/B19*100</f>
        <v>50</v>
      </c>
      <c r="C45" s="7">
        <f>COUNTIF(requirements!H414:H429,2)/C19*100</f>
        <v>75</v>
      </c>
      <c r="D45" s="7">
        <f>COUNTIF(requirements!H430:H435,2)/D19*100</f>
        <v>83.333333333333343</v>
      </c>
      <c r="E45" s="7">
        <f>COUNTIF(requirements!H436:H441,2)/E19*100</f>
        <v>16.666666666666664</v>
      </c>
      <c r="F45" s="7">
        <f>COUNTIF(requirements!H442:H448,2)/F19*100</f>
        <v>28.571428571428569</v>
      </c>
      <c r="G45" s="7">
        <f>COUNTIF(requirements!H449:H459,2)/B28*100</f>
        <v>90.909090909090907</v>
      </c>
      <c r="H45" s="7">
        <f>COUNTIF(requirements!H460:H468,2)/C28*100</f>
        <v>100</v>
      </c>
      <c r="I45" s="7">
        <f>COUNTIF(requirements!H469:H484,2)/D28*100</f>
        <v>93.75</v>
      </c>
      <c r="J45" s="7">
        <f>COUNTIF(requirements!H485:H496,2)/E28*100</f>
        <v>58.333333333333336</v>
      </c>
      <c r="L45">
        <f>AVERAGE(B45:J45)</f>
        <v>66.284872534872534</v>
      </c>
    </row>
    <row r="46" spans="1:16" x14ac:dyDescent="0.25">
      <c r="A46" t="s">
        <v>10</v>
      </c>
      <c r="B46" s="7">
        <f>100-COUNTIF(requirements!H497:H497,0)/B20*100</f>
        <v>100</v>
      </c>
      <c r="C46" s="7">
        <f>100-COUNTIF(requirements!H498:H506,0)/C20*100</f>
        <v>100</v>
      </c>
      <c r="D46" s="7"/>
      <c r="E46" s="7">
        <f>100-COUNTIF(requirements!H508:H510,0)/E20*100</f>
        <v>100</v>
      </c>
      <c r="F46" s="7">
        <f>100-COUNTIF(requirements!H511:H511,0)/F20*100</f>
        <v>100</v>
      </c>
      <c r="G46" s="7">
        <f>100-COUNTIF(requirements!H512:H517,0)/B29*100</f>
        <v>100</v>
      </c>
      <c r="H46" s="7">
        <f>100-COUNTIF(requirements!H518:H522,0)/C29*100</f>
        <v>100</v>
      </c>
      <c r="I46" s="7">
        <f>100-COUNTIF(requirements!H323:H328,0)/D29*100</f>
        <v>100</v>
      </c>
      <c r="J46" s="7">
        <f>100-COUNTIF(requirements!H529:H534,0)/E29*100</f>
        <v>100</v>
      </c>
      <c r="L46">
        <f>AVERAGE(B46:J46)</f>
        <v>100</v>
      </c>
    </row>
    <row r="47" spans="1:16" x14ac:dyDescent="0.25">
      <c r="A47" t="s">
        <v>11</v>
      </c>
      <c r="B47" s="7">
        <f>100-COUNTIF(requirements!H535:H536,4)/B21*100</f>
        <v>100</v>
      </c>
      <c r="C47" s="7">
        <f>100-COUNTIF(requirements!H537:H544,4)/C21*100</f>
        <v>100</v>
      </c>
      <c r="D47" s="7"/>
      <c r="E47" s="7">
        <f>100-COUNTIF(requirements!H546:H546,4)/E21*100</f>
        <v>100</v>
      </c>
      <c r="F47" s="7">
        <f>100-COUNTIF(requirements!H547:H553,4)/F21*100</f>
        <v>100</v>
      </c>
      <c r="G47" s="7">
        <f>100-COUNTIF(requirements!H554:H560,4)/B30*100</f>
        <v>100</v>
      </c>
      <c r="H47" s="7">
        <f>100-COUNTIF(requirements!H561:H565,4)/C30*100</f>
        <v>100</v>
      </c>
      <c r="I47" s="7">
        <f>100-COUNTIF(requirements!H566:H571,4)/D30*100</f>
        <v>100</v>
      </c>
      <c r="J47" s="7">
        <f>100-COUNTIF(requirements!H572:H584,4)/E30*100</f>
        <v>100</v>
      </c>
      <c r="L47">
        <f>AVERAGE(B47:J47)</f>
        <v>100</v>
      </c>
    </row>
    <row r="48" spans="1:16" x14ac:dyDescent="0.25">
      <c r="A48" t="s">
        <v>388</v>
      </c>
      <c r="B48">
        <f>AVERAGE(B44:B47)</f>
        <v>74.038461538461547</v>
      </c>
      <c r="C48">
        <f t="shared" ref="C48" si="19">AVERAGE(C44:C47)</f>
        <v>83.75</v>
      </c>
      <c r="D48">
        <f>AVERAGE(D44:D47)</f>
        <v>82.575757575757592</v>
      </c>
      <c r="E48">
        <f>AVERAGE(E44:E47)</f>
        <v>62.5</v>
      </c>
      <c r="F48">
        <f t="shared" ref="F48" si="20">AVERAGE(F44:F47)</f>
        <v>66.517857142857139</v>
      </c>
      <c r="G48">
        <f>AVERAGE(G44:G47)</f>
        <v>94.949494949494948</v>
      </c>
      <c r="H48">
        <f>AVERAGE(H44:H47)</f>
        <v>87.5</v>
      </c>
      <c r="I48">
        <f>AVERAGE(I44:I47)</f>
        <v>97.048611111111114</v>
      </c>
      <c r="J48">
        <f>AVERAGE(J44:J47)</f>
        <v>85.416666666666671</v>
      </c>
      <c r="L48">
        <f>AVERAGE(L44:L47)</f>
        <v>82.556552244052256</v>
      </c>
    </row>
    <row r="51" spans="1:13" x14ac:dyDescent="0.25">
      <c r="A51" t="s">
        <v>428</v>
      </c>
    </row>
    <row r="52" spans="1:13" x14ac:dyDescent="0.25">
      <c r="B52" t="s">
        <v>269</v>
      </c>
      <c r="C52" t="s">
        <v>270</v>
      </c>
      <c r="D52" t="s">
        <v>271</v>
      </c>
      <c r="E52" t="s">
        <v>272</v>
      </c>
      <c r="F52" t="s">
        <v>273</v>
      </c>
      <c r="G52" t="s">
        <v>274</v>
      </c>
      <c r="H52" t="s">
        <v>446</v>
      </c>
      <c r="I52" t="s">
        <v>513</v>
      </c>
      <c r="J52" t="s">
        <v>531</v>
      </c>
      <c r="K52" t="s">
        <v>557</v>
      </c>
      <c r="M52" t="s">
        <v>280</v>
      </c>
    </row>
    <row r="53" spans="1:13" x14ac:dyDescent="0.25">
      <c r="B53">
        <f>COUNTIF(requirements!K3:K12,"d")+COUNTIF(requirements!K109:K117,"d")+COUNTIF(requirements!K198:K200,"d")+COUNTIF(requirements!K249,"d")</f>
        <v>5</v>
      </c>
      <c r="C53">
        <f>COUNTIF(requirements!K13:K23,"d")+COUNTIF(requirements!K118:K126,"d")+COUNTIF(requirements!K201:K202,"d")+COUNTIF(requirements!K250:K251,"d")</f>
        <v>5</v>
      </c>
      <c r="D53">
        <f>COUNTIF(requirements!K24:K32,"d")+COUNTIF(requirements!K127:K135,"d")+COUNTIF(requirements!K203:K206,"d")+COUNTIF(requirements!K253:K258,"d")</f>
        <v>4</v>
      </c>
      <c r="E53">
        <f>COUNTIF(requirements!K33:K38,"d")+COUNTIF(requirements!K136:K140,"d")+COUNTIF(requirements!K207:K212,"d")+COUNTIF(requirements!K259:K261,"d")</f>
        <v>10</v>
      </c>
      <c r="F53">
        <f>COUNTIF(requirements!K39:K50,"d")+COUNTIF(requirements!K141:K148,"d")+COUNTIF(requirements!K213:K220,"d")+COUNTIF(requirements!K262:K266,"d")</f>
        <v>8</v>
      </c>
      <c r="G53">
        <f>COUNTIF(requirements!K51:K55,"d")+COUNTIF(requirements!K149:K153,"d")+COUNTIF(requirements!K221:K226,"d")+COUNTIF(requirements!K267:K272,"d")</f>
        <v>9</v>
      </c>
      <c r="H53">
        <f>COUNTIF(requirements!K56:K86,"d")+COUNTIF(requirements!K154:K169,"d")+COUNTIF(requirements!K227:K229,"d")+COUNTIF(requirements!K273:K286,"d")</f>
        <v>29</v>
      </c>
      <c r="I53">
        <f>COUNTIF(requirements!K87:K92,"d")+COUNTIF(requirements!K170:K175,"d")+COUNTIF(requirements!K230:K235,"d")+COUNTIF(requirements!K287,"d")</f>
        <v>6</v>
      </c>
      <c r="J53">
        <f>COUNTIF(requirements!K93:K99,"d")+COUNTIF(requirements!K176:K186,"d")+COUNTIF(requirements!K236:K240,"d")+COUNTIF(requirements!K288:K292,"d")</f>
        <v>6</v>
      </c>
      <c r="K53">
        <f>COUNTIF(requirements!K100:K108,"d")+COUNTIF(requirements!K187:K197,"d")+COUNTIF(requirements!K241:K248,"d")+COUNTIF(requirements!K293:K304,"d")</f>
        <v>12</v>
      </c>
      <c r="M53">
        <f>SUM(B53:K53)</f>
        <v>94</v>
      </c>
    </row>
    <row r="54" spans="1:13" x14ac:dyDescent="0.25">
      <c r="B54" t="s">
        <v>275</v>
      </c>
      <c r="C54" t="s">
        <v>276</v>
      </c>
      <c r="D54" t="s">
        <v>277</v>
      </c>
      <c r="E54" t="s">
        <v>278</v>
      </c>
      <c r="F54" t="s">
        <v>279</v>
      </c>
      <c r="H54" t="s">
        <v>588</v>
      </c>
      <c r="I54" t="s">
        <v>622</v>
      </c>
      <c r="J54" t="s">
        <v>642</v>
      </c>
      <c r="K54" t="s">
        <v>683</v>
      </c>
    </row>
    <row r="55" spans="1:13" x14ac:dyDescent="0.25">
      <c r="B55">
        <f>COUNTIF(requirements!K305:K317,"d")+COUNTIF(requirements!K406:K413,"d")+COUNTIF(requirements!K497,"d")+COUNTIF(requirements!K535:K536,"d")</f>
        <v>5</v>
      </c>
      <c r="C55">
        <f>COUNTIF(requirements!K318:K332,"d")+COUNTIF(requirements!K414:K429,"d")+COUNTIF(requirements!K498:K506,"d")+COUNTIF(requirements!K537:K544,"d")</f>
        <v>22</v>
      </c>
      <c r="D55">
        <f>COUNTIF(requirements!K333:K343,"d")+COUNTIF(requirements!K430:K435,"d")+COUNTIF(requirements!K507,"d")+COUNTIF(requirements!K545,"d")</f>
        <v>4</v>
      </c>
      <c r="E55">
        <f>COUNTIF(requirements!K344:K352,"d")+COUNTIF(requirements!K436:K441,"d")+COUNTIF(requirements!K508:K510,"d")+COUNTIF(requirements!K546,"d")</f>
        <v>1</v>
      </c>
      <c r="F55">
        <f>COUNTIF(requirements!K353:K360,"d")+COUNTIF(requirements!K442:K448,"d")+COUNTIF(requirements!K511,"d")+COUNTIF(requirements!K547:K553,"d")</f>
        <v>2</v>
      </c>
      <c r="H55">
        <f>COUNTIF(requirements!K361:K369,"d")+COUNTIF(requirements!K449:K459,"d")+COUNTIF(requirements!K512:K517,"d")+COUNTIF(requirements!K554:K560,"d")</f>
        <v>14</v>
      </c>
      <c r="I55">
        <f>COUNTIF(requirements!K370:K375,"d")+COUNTIF(requirements!K460:K468,"d")+COUNTIF(requirements!K518:K522,"d")+COUNTIF(requirements!K561:K565,"d")</f>
        <v>5</v>
      </c>
      <c r="J55">
        <f>COUNTIF(requirements!K376:K393,"d")+COUNTIF(requirements!K469:K484,"d")+COUNTIF(requirements!K523:K528,"d")+COUNTIF(requirements!K566:K571,"d")</f>
        <v>19</v>
      </c>
      <c r="K55">
        <f>COUNTIF(requirements!K394:K405,"d")+COUNTIF(requirements!K485:K496,"d")+COUNTIF(requirements!K529:K534,"d")+COUNTIF(requirements!K572:K584,"d")</f>
        <v>13</v>
      </c>
      <c r="M55">
        <f>SUM(B55:K55)</f>
        <v>85</v>
      </c>
    </row>
  </sheetData>
  <hyperlinks>
    <hyperlink ref="P37" r:id="rId1" xr:uid="{00000000-0004-0000-0200-000000000000}"/>
    <hyperlink ref="P38" r:id="rId2" xr:uid="{00000000-0004-0000-0200-000001000000}"/>
  </hyperlinks>
  <pageMargins left="0.7" right="0.7" top="0.78740157499999996" bottom="0.78740157499999996" header="0.3" footer="0.3"/>
  <pageSetup paperSize="9" orientation="portrait" horizontalDpi="300" verticalDpi="3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9"/>
  <sheetViews>
    <sheetView topLeftCell="A4" workbookViewId="0">
      <selection activeCell="D10" sqref="D10"/>
    </sheetView>
  </sheetViews>
  <sheetFormatPr baseColWidth="10" defaultRowHeight="15" x14ac:dyDescent="0.25"/>
  <cols>
    <col min="1" max="1" width="49.42578125" bestFit="1" customWidth="1"/>
    <col min="3" max="3" width="13.5703125" bestFit="1" customWidth="1"/>
    <col min="5" max="5" width="12.42578125" bestFit="1" customWidth="1"/>
    <col min="6" max="6" width="13.42578125" bestFit="1" customWidth="1"/>
    <col min="7" max="7" width="12.5703125" bestFit="1" customWidth="1"/>
    <col min="10" max="10" width="8.85546875" bestFit="1" customWidth="1"/>
    <col min="11" max="11" width="9.85546875" bestFit="1" customWidth="1"/>
    <col min="12" max="12" width="9.7109375" bestFit="1" customWidth="1"/>
    <col min="13" max="13" width="7" bestFit="1" customWidth="1"/>
    <col min="14" max="16" width="3" bestFit="1" customWidth="1"/>
    <col min="17" max="17" width="7.5703125" bestFit="1" customWidth="1"/>
    <col min="18" max="26" width="3" bestFit="1" customWidth="1"/>
  </cols>
  <sheetData>
    <row r="1" spans="1:26" x14ac:dyDescent="0.25">
      <c r="B1" t="s">
        <v>507</v>
      </c>
      <c r="C1" t="s">
        <v>508</v>
      </c>
      <c r="E1" t="s">
        <v>507</v>
      </c>
      <c r="Q1" s="3" t="s">
        <v>22</v>
      </c>
    </row>
    <row r="2" spans="1:26" x14ac:dyDescent="0.25">
      <c r="A2" t="s">
        <v>36</v>
      </c>
      <c r="B2">
        <f>AVERAGE(E2:P2)</f>
        <v>24.333333333333332</v>
      </c>
      <c r="C2">
        <f>AVERAGE(Q2:Z2)</f>
        <v>22.9</v>
      </c>
      <c r="D2">
        <f>AVERAGE(E2:Z2)</f>
        <v>23.681818181818183</v>
      </c>
      <c r="E2">
        <v>34</v>
      </c>
      <c r="F2">
        <v>26</v>
      </c>
      <c r="G2">
        <v>22</v>
      </c>
      <c r="H2">
        <v>25</v>
      </c>
      <c r="I2">
        <v>29</v>
      </c>
      <c r="J2">
        <v>25</v>
      </c>
      <c r="K2">
        <v>21</v>
      </c>
      <c r="L2">
        <v>23</v>
      </c>
      <c r="M2">
        <v>20</v>
      </c>
      <c r="N2">
        <v>24</v>
      </c>
      <c r="O2">
        <v>22</v>
      </c>
      <c r="P2">
        <v>21</v>
      </c>
      <c r="Q2" s="3">
        <v>20</v>
      </c>
      <c r="R2">
        <v>25</v>
      </c>
      <c r="S2">
        <v>24</v>
      </c>
      <c r="T2">
        <v>27</v>
      </c>
      <c r="U2">
        <v>25</v>
      </c>
      <c r="V2">
        <v>23</v>
      </c>
      <c r="W2">
        <v>20</v>
      </c>
      <c r="X2">
        <v>19</v>
      </c>
      <c r="Y2">
        <v>24</v>
      </c>
      <c r="Z2">
        <v>22</v>
      </c>
    </row>
    <row r="3" spans="1:26" x14ac:dyDescent="0.25">
      <c r="A3" t="s">
        <v>37</v>
      </c>
      <c r="B3" t="s">
        <v>38</v>
      </c>
      <c r="C3" t="s">
        <v>39</v>
      </c>
      <c r="D3">
        <f>4/22</f>
        <v>0.18181818181818182</v>
      </c>
      <c r="Q3" s="3"/>
    </row>
    <row r="4" spans="1:26" x14ac:dyDescent="0.25">
      <c r="A4" t="s">
        <v>40</v>
      </c>
      <c r="B4" t="s">
        <v>41</v>
      </c>
      <c r="C4" t="s">
        <v>42</v>
      </c>
      <c r="D4">
        <f>13/22</f>
        <v>0.59090909090909094</v>
      </c>
      <c r="Q4" s="3"/>
    </row>
    <row r="5" spans="1:26" x14ac:dyDescent="0.25">
      <c r="Q5" s="3"/>
    </row>
    <row r="6" spans="1:26" x14ac:dyDescent="0.25">
      <c r="Q6" s="3"/>
    </row>
    <row r="7" spans="1:26" x14ac:dyDescent="0.25">
      <c r="B7" t="s">
        <v>510</v>
      </c>
      <c r="C7" t="s">
        <v>512</v>
      </c>
      <c r="E7" t="s">
        <v>510</v>
      </c>
      <c r="Q7" s="3" t="s">
        <v>22</v>
      </c>
    </row>
    <row r="8" spans="1:26" x14ac:dyDescent="0.25">
      <c r="A8" t="s">
        <v>36</v>
      </c>
      <c r="B8">
        <f>AVERAGE(E8:L8)</f>
        <v>24.875</v>
      </c>
      <c r="C8">
        <f>AVERAGE(Q8:W8)</f>
        <v>27.285714285714285</v>
      </c>
      <c r="D8">
        <f>AVERAGE(E8:W8)</f>
        <v>26</v>
      </c>
      <c r="E8">
        <v>22</v>
      </c>
      <c r="F8">
        <v>24</v>
      </c>
      <c r="G8">
        <v>25</v>
      </c>
      <c r="H8">
        <v>22</v>
      </c>
      <c r="I8">
        <v>21</v>
      </c>
      <c r="J8">
        <v>26</v>
      </c>
      <c r="K8">
        <v>36</v>
      </c>
      <c r="L8">
        <v>23</v>
      </c>
      <c r="Q8" s="3">
        <v>25</v>
      </c>
      <c r="R8">
        <v>22</v>
      </c>
      <c r="S8">
        <v>26</v>
      </c>
      <c r="T8">
        <v>48</v>
      </c>
      <c r="U8">
        <v>25</v>
      </c>
      <c r="V8">
        <v>23</v>
      </c>
      <c r="W8">
        <v>22</v>
      </c>
    </row>
    <row r="9" spans="1:26" x14ac:dyDescent="0.25">
      <c r="A9" t="s">
        <v>37</v>
      </c>
      <c r="B9" t="s">
        <v>756</v>
      </c>
      <c r="C9" t="s">
        <v>757</v>
      </c>
      <c r="D9">
        <f>5/15</f>
        <v>0.33333333333333331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Q9" s="3">
        <v>1</v>
      </c>
      <c r="R9">
        <v>1</v>
      </c>
      <c r="S9">
        <v>0</v>
      </c>
      <c r="T9">
        <v>0</v>
      </c>
      <c r="U9">
        <v>1</v>
      </c>
      <c r="V9">
        <v>0</v>
      </c>
      <c r="W9">
        <v>0</v>
      </c>
    </row>
    <row r="10" spans="1:26" x14ac:dyDescent="0.25">
      <c r="A10" t="s">
        <v>40</v>
      </c>
      <c r="B10" t="s">
        <v>758</v>
      </c>
      <c r="C10" t="s">
        <v>759</v>
      </c>
      <c r="D10">
        <f>13/15</f>
        <v>0.8666666666666667</v>
      </c>
      <c r="E10" t="s">
        <v>386</v>
      </c>
      <c r="F10" t="s">
        <v>386</v>
      </c>
      <c r="G10" t="s">
        <v>386</v>
      </c>
      <c r="H10" t="s">
        <v>530</v>
      </c>
      <c r="I10" t="s">
        <v>556</v>
      </c>
      <c r="J10" t="s">
        <v>386</v>
      </c>
      <c r="K10" t="s">
        <v>587</v>
      </c>
      <c r="L10" t="s">
        <v>386</v>
      </c>
      <c r="Q10" s="3" t="s">
        <v>386</v>
      </c>
      <c r="R10" t="s">
        <v>386</v>
      </c>
      <c r="S10" t="s">
        <v>386</v>
      </c>
      <c r="T10" t="s">
        <v>386</v>
      </c>
      <c r="U10" t="s">
        <v>386</v>
      </c>
      <c r="V10" t="s">
        <v>386</v>
      </c>
      <c r="W10" t="s">
        <v>386</v>
      </c>
    </row>
    <row r="11" spans="1:26" x14ac:dyDescent="0.25">
      <c r="Q11" t="s">
        <v>641</v>
      </c>
    </row>
    <row r="12" spans="1:26" x14ac:dyDescent="0.25">
      <c r="A12" t="s">
        <v>818</v>
      </c>
      <c r="B12">
        <f>(B2*12+B8*8)/20</f>
        <v>24.55</v>
      </c>
      <c r="C12">
        <f>(C2*10+C8*7)/17</f>
        <v>24.705882352941178</v>
      </c>
    </row>
    <row r="13" spans="1:26" x14ac:dyDescent="0.25">
      <c r="A13" t="s">
        <v>37</v>
      </c>
      <c r="B13">
        <f>2/(12+8)</f>
        <v>0.1</v>
      </c>
      <c r="C13">
        <f>7/17</f>
        <v>0.41176470588235292</v>
      </c>
    </row>
    <row r="14" spans="1:26" x14ac:dyDescent="0.25">
      <c r="A14" t="s">
        <v>817</v>
      </c>
      <c r="B14">
        <f>(8+6)/(12+8)</f>
        <v>0.7</v>
      </c>
      <c r="C14">
        <f>12/17</f>
        <v>0.70588235294117652</v>
      </c>
    </row>
    <row r="17" spans="1:14" x14ac:dyDescent="0.25">
      <c r="E17" t="s">
        <v>507</v>
      </c>
      <c r="J17" s="3" t="s">
        <v>509</v>
      </c>
    </row>
    <row r="18" spans="1:14" x14ac:dyDescent="0.25">
      <c r="B18" t="s">
        <v>507</v>
      </c>
      <c r="C18" t="s">
        <v>509</v>
      </c>
      <c r="E18" t="s">
        <v>31</v>
      </c>
      <c r="F18" t="s">
        <v>32</v>
      </c>
      <c r="G18" t="s">
        <v>33</v>
      </c>
      <c r="H18" t="s">
        <v>34</v>
      </c>
      <c r="I18" t="s">
        <v>35</v>
      </c>
      <c r="J18" s="3" t="s">
        <v>26</v>
      </c>
      <c r="K18" t="s">
        <v>27</v>
      </c>
      <c r="L18" t="s">
        <v>28</v>
      </c>
      <c r="M18" t="s">
        <v>29</v>
      </c>
      <c r="N18" t="s">
        <v>30</v>
      </c>
    </row>
    <row r="19" spans="1:14" x14ac:dyDescent="0.25">
      <c r="A19" t="s">
        <v>23</v>
      </c>
      <c r="J19" s="3"/>
    </row>
    <row r="20" spans="1:14" x14ac:dyDescent="0.25">
      <c r="A20" t="s">
        <v>21</v>
      </c>
      <c r="B20">
        <f>(E20*(-2)+F20*(-1)+G20*0+H20*1+I20*2)/(E20+F20+G20+H20+I20)</f>
        <v>-0.16666666666666666</v>
      </c>
      <c r="C20">
        <f>(J20*(-2)+K20*(-1)+L20*0+M20*1+N20*2)/(J20+K20+L20+M20+N20)</f>
        <v>-0.6</v>
      </c>
      <c r="D20">
        <f>AVERAGE(B20:C20)</f>
        <v>-0.3833333333333333</v>
      </c>
      <c r="F20">
        <v>4</v>
      </c>
      <c r="H20">
        <v>1</v>
      </c>
      <c r="I20">
        <v>1</v>
      </c>
      <c r="J20" s="3">
        <v>1</v>
      </c>
      <c r="K20">
        <v>2</v>
      </c>
      <c r="L20">
        <v>1</v>
      </c>
      <c r="M20">
        <v>1</v>
      </c>
    </row>
    <row r="21" spans="1:14" x14ac:dyDescent="0.25">
      <c r="A21" t="s">
        <v>24</v>
      </c>
      <c r="B21">
        <f>(E21*(-2)+F21*(-1)+G21*0+H21*1+I21*2)/(E21+F21+G21+H21+I21)</f>
        <v>-0.14285714285714285</v>
      </c>
      <c r="C21">
        <f t="shared" ref="C21:C22" si="0">(J21*(-2)+K21*(-1)+L21*0+M21*1+N21*2)/(J21+K21+L21+M21+N21)</f>
        <v>0</v>
      </c>
      <c r="D21">
        <f t="shared" ref="D21:D22" si="1">AVERAGE(B21:C21)</f>
        <v>-7.1428571428571425E-2</v>
      </c>
      <c r="F21">
        <v>2</v>
      </c>
      <c r="G21">
        <v>4</v>
      </c>
      <c r="H21">
        <v>1</v>
      </c>
      <c r="J21" s="3"/>
      <c r="K21" s="4">
        <v>2</v>
      </c>
      <c r="L21" s="4">
        <v>2</v>
      </c>
      <c r="N21">
        <v>1</v>
      </c>
    </row>
    <row r="22" spans="1:14" x14ac:dyDescent="0.25">
      <c r="A22" t="s">
        <v>25</v>
      </c>
      <c r="B22">
        <f>(E22*(-2)+F22*(-1)+G22*0+H22*1+I22*2)/(E22+F22+G22+H22+I22)</f>
        <v>1</v>
      </c>
      <c r="C22">
        <f t="shared" si="0"/>
        <v>1</v>
      </c>
      <c r="D22">
        <f t="shared" si="1"/>
        <v>1</v>
      </c>
      <c r="F22">
        <v>1</v>
      </c>
      <c r="G22">
        <v>1</v>
      </c>
      <c r="H22">
        <v>2</v>
      </c>
      <c r="I22">
        <v>3</v>
      </c>
      <c r="J22" s="3"/>
      <c r="L22">
        <v>1</v>
      </c>
      <c r="M22">
        <v>3</v>
      </c>
      <c r="N22">
        <v>1</v>
      </c>
    </row>
    <row r="24" spans="1:14" x14ac:dyDescent="0.25">
      <c r="E24" t="s">
        <v>510</v>
      </c>
      <c r="J24" t="s">
        <v>511</v>
      </c>
    </row>
    <row r="25" spans="1:14" x14ac:dyDescent="0.25">
      <c r="B25" t="s">
        <v>510</v>
      </c>
      <c r="C25" t="s">
        <v>511</v>
      </c>
      <c r="E25" t="s">
        <v>31</v>
      </c>
      <c r="F25" t="s">
        <v>32</v>
      </c>
      <c r="G25" t="s">
        <v>33</v>
      </c>
      <c r="H25" t="s">
        <v>34</v>
      </c>
      <c r="I25" t="s">
        <v>35</v>
      </c>
      <c r="J25" s="3" t="s">
        <v>26</v>
      </c>
      <c r="K25" t="s">
        <v>27</v>
      </c>
      <c r="L25" t="s">
        <v>28</v>
      </c>
      <c r="M25" t="s">
        <v>29</v>
      </c>
      <c r="N25" t="s">
        <v>30</v>
      </c>
    </row>
    <row r="26" spans="1:14" x14ac:dyDescent="0.25">
      <c r="A26" t="s">
        <v>23</v>
      </c>
      <c r="J26" s="3"/>
    </row>
    <row r="27" spans="1:14" x14ac:dyDescent="0.25">
      <c r="A27" t="s">
        <v>21</v>
      </c>
      <c r="B27">
        <f>(E27*(-2)+F27*(-1)+G27*0+H27*1+I27*2)/(E27+F27+G27+H27+I27)</f>
        <v>-0.42857142857142855</v>
      </c>
      <c r="C27">
        <f>(J27*(-2)+K27*(-1)+L27*0+M27*1+N27*2)/(J27+K27+L27+M27+N27)</f>
        <v>-0.25</v>
      </c>
      <c r="D27">
        <f t="shared" ref="D27:D29" si="2">AVERAGE(B27:C27)</f>
        <v>-0.3392857142857143</v>
      </c>
      <c r="F27">
        <v>5</v>
      </c>
      <c r="H27">
        <v>2</v>
      </c>
      <c r="J27" s="3"/>
      <c r="K27">
        <v>4</v>
      </c>
      <c r="L27">
        <v>2</v>
      </c>
      <c r="M27">
        <v>2</v>
      </c>
    </row>
    <row r="28" spans="1:14" x14ac:dyDescent="0.25">
      <c r="A28" t="s">
        <v>24</v>
      </c>
      <c r="B28">
        <f>(E28*(-2)+F28*(-1)+G28*0+H28*1+I28*2)/(E28+F28+G28+H28+I28)</f>
        <v>-0.125</v>
      </c>
      <c r="C28">
        <f t="shared" ref="C28:C29" si="3">(J28*(-2)+K28*(-1)+L28*0+M28*1+N28*2)/(J28+K28+L28+M28+N28)</f>
        <v>0.25</v>
      </c>
      <c r="D28">
        <f t="shared" si="2"/>
        <v>6.25E-2</v>
      </c>
      <c r="E28">
        <v>2</v>
      </c>
      <c r="F28">
        <v>1</v>
      </c>
      <c r="G28">
        <v>3</v>
      </c>
      <c r="I28">
        <v>2</v>
      </c>
      <c r="J28" s="3"/>
      <c r="K28" s="4">
        <v>1</v>
      </c>
      <c r="L28" s="4">
        <v>4</v>
      </c>
      <c r="M28">
        <v>3</v>
      </c>
    </row>
    <row r="29" spans="1:14" x14ac:dyDescent="0.25">
      <c r="A29" t="s">
        <v>25</v>
      </c>
      <c r="B29">
        <f>(E29*(-2)+F29*(-1)+G29*0+H29*1+I29*2)/(E29+F29+G29+H29+I29)</f>
        <v>0.375</v>
      </c>
      <c r="C29">
        <f t="shared" si="3"/>
        <v>0.875</v>
      </c>
      <c r="D29">
        <f t="shared" si="2"/>
        <v>0.625</v>
      </c>
      <c r="F29">
        <v>1</v>
      </c>
      <c r="G29">
        <v>4</v>
      </c>
      <c r="H29">
        <v>2</v>
      </c>
      <c r="I29">
        <v>1</v>
      </c>
      <c r="J29" s="3">
        <v>1</v>
      </c>
      <c r="L29">
        <v>1</v>
      </c>
      <c r="M29">
        <v>3</v>
      </c>
      <c r="N29">
        <v>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97"/>
  <sheetViews>
    <sheetView topLeftCell="A272" workbookViewId="0">
      <selection activeCell="B41" sqref="B41"/>
    </sheetView>
  </sheetViews>
  <sheetFormatPr baseColWidth="10" defaultRowHeight="15" x14ac:dyDescent="0.25"/>
  <cols>
    <col min="1" max="1" width="28.85546875" customWidth="1"/>
    <col min="9" max="9" width="5.140625" customWidth="1"/>
    <col min="10" max="10" width="4.7109375" customWidth="1"/>
  </cols>
  <sheetData>
    <row r="1" spans="1:11" x14ac:dyDescent="0.25">
      <c r="A1" t="s">
        <v>420</v>
      </c>
    </row>
    <row r="3" spans="1:11" x14ac:dyDescent="0.25">
      <c r="A3" s="13" t="s">
        <v>421</v>
      </c>
    </row>
    <row r="4" spans="1:11" x14ac:dyDescent="0.25">
      <c r="A4" t="s">
        <v>422</v>
      </c>
    </row>
    <row r="5" spans="1:11" x14ac:dyDescent="0.25">
      <c r="A5" t="s">
        <v>393</v>
      </c>
      <c r="B5">
        <f>nbOfRequi!B6</f>
        <v>23</v>
      </c>
      <c r="C5">
        <f>nbOfRequi!C6</f>
        <v>25</v>
      </c>
      <c r="D5">
        <f>nbOfRequi!D6</f>
        <v>28</v>
      </c>
      <c r="E5">
        <f>nbOfRequi!E6</f>
        <v>20</v>
      </c>
      <c r="F5">
        <f>nbOfRequi!F6</f>
        <v>33</v>
      </c>
      <c r="G5">
        <f>nbOfRequi!G6</f>
        <v>22</v>
      </c>
      <c r="H5">
        <f>nbOfRequi!B14</f>
        <v>64</v>
      </c>
      <c r="I5">
        <f>nbOfRequi!C14</f>
        <v>19</v>
      </c>
      <c r="J5">
        <f>nbOfRequi!D14</f>
        <v>28</v>
      </c>
      <c r="K5">
        <f>nbOfRequi!E14</f>
        <v>40</v>
      </c>
    </row>
    <row r="6" spans="1:11" x14ac:dyDescent="0.25">
      <c r="A6" t="s">
        <v>394</v>
      </c>
      <c r="B6">
        <f>nbOfRequi!B22</f>
        <v>24</v>
      </c>
      <c r="C6">
        <f>nbOfRequi!C22</f>
        <v>48</v>
      </c>
      <c r="D6">
        <f>nbOfRequi!D22</f>
        <v>17</v>
      </c>
      <c r="E6">
        <f>nbOfRequi!E22</f>
        <v>19</v>
      </c>
      <c r="F6">
        <f>nbOfRequi!F22</f>
        <v>23</v>
      </c>
      <c r="G6">
        <f>nbOfRequi!B31</f>
        <v>33</v>
      </c>
      <c r="H6">
        <f>nbOfRequi!C31</f>
        <v>25</v>
      </c>
      <c r="I6">
        <f>nbOfRequi!D31</f>
        <v>46</v>
      </c>
      <c r="J6">
        <f>nbOfRequi!E31</f>
        <v>43</v>
      </c>
    </row>
    <row r="7" spans="1:11" x14ac:dyDescent="0.25">
      <c r="A7" t="s">
        <v>777</v>
      </c>
      <c r="B7">
        <f>_xlfn.T.TEST(B5:G5,B6:F6,2,3)</f>
        <v>0.86833419331772832</v>
      </c>
      <c r="C7" t="s">
        <v>424</v>
      </c>
      <c r="E7" t="s">
        <v>778</v>
      </c>
      <c r="F7">
        <f>_xlfn.T.TEST(B5:K5,B6:J6,2,3)</f>
        <v>0.90749219279923321</v>
      </c>
      <c r="G7" t="s">
        <v>424</v>
      </c>
    </row>
    <row r="8" spans="1:11" x14ac:dyDescent="0.25">
      <c r="B8">
        <f>_xlfn.T.TEST(B5:G5,B6:F6,1,3)</f>
        <v>0.43416709665886416</v>
      </c>
      <c r="C8" t="s">
        <v>426</v>
      </c>
      <c r="F8">
        <f>_xlfn.T.TEST(B5:K5,B6:J6,1,3)</f>
        <v>0.45374609639961661</v>
      </c>
      <c r="G8" t="s">
        <v>426</v>
      </c>
    </row>
    <row r="9" spans="1:11" x14ac:dyDescent="0.25">
      <c r="F9" t="s">
        <v>779</v>
      </c>
    </row>
    <row r="10" spans="1:11" x14ac:dyDescent="0.25">
      <c r="A10" s="13" t="s">
        <v>763</v>
      </c>
    </row>
    <row r="11" spans="1:11" x14ac:dyDescent="0.25">
      <c r="A11" t="s">
        <v>391</v>
      </c>
      <c r="B11" t="s">
        <v>2</v>
      </c>
    </row>
    <row r="12" spans="1:11" x14ac:dyDescent="0.25">
      <c r="A12" t="s">
        <v>392</v>
      </c>
      <c r="B12">
        <f>nbOfRequi!G6</f>
        <v>22</v>
      </c>
      <c r="C12">
        <f>nbOfRequi!E22</f>
        <v>19</v>
      </c>
      <c r="D12">
        <f>nbOfRequi!F22</f>
        <v>23</v>
      </c>
    </row>
    <row r="13" spans="1:11" x14ac:dyDescent="0.25">
      <c r="A13" t="s">
        <v>760</v>
      </c>
      <c r="B13">
        <f>nbOfRequi!B6</f>
        <v>23</v>
      </c>
      <c r="C13">
        <f>nbOfRequi!D6</f>
        <v>28</v>
      </c>
      <c r="D13">
        <f>nbOfRequi!B22</f>
        <v>24</v>
      </c>
      <c r="E13">
        <f>nbOfRequi!C14</f>
        <v>19</v>
      </c>
      <c r="F13">
        <f>nbOfRequi!E14</f>
        <v>40</v>
      </c>
    </row>
    <row r="14" spans="1:11" x14ac:dyDescent="0.25">
      <c r="A14" t="s">
        <v>761</v>
      </c>
      <c r="B14">
        <f>nbOfRequi!C6</f>
        <v>25</v>
      </c>
      <c r="C14">
        <f>nbOfRequi!E6</f>
        <v>20</v>
      </c>
      <c r="D14">
        <f>nbOfRequi!F6</f>
        <v>33</v>
      </c>
      <c r="E14">
        <f>nbOfRequi!C22</f>
        <v>48</v>
      </c>
      <c r="F14">
        <f>nbOfRequi!D22</f>
        <v>17</v>
      </c>
      <c r="G14">
        <f>nbOfRequi!B14</f>
        <v>64</v>
      </c>
      <c r="H14">
        <f>nbOfRequi!D14</f>
        <v>28</v>
      </c>
      <c r="I14">
        <f>nbOfRequi!B31</f>
        <v>33</v>
      </c>
      <c r="J14">
        <f>nbOfRequi!C31</f>
        <v>25</v>
      </c>
      <c r="K14">
        <f>nbOfRequi!D31</f>
        <v>46</v>
      </c>
    </row>
    <row r="15" spans="1:11" x14ac:dyDescent="0.25">
      <c r="A15" t="s">
        <v>427</v>
      </c>
      <c r="B15">
        <f>_xlfn.T.TEST(B12:D12,B14:K14,2,3)</f>
        <v>2.5066850726025262E-2</v>
      </c>
      <c r="C15" t="s">
        <v>424</v>
      </c>
      <c r="F15">
        <f>_xlfn.T.TEST(B12:D12,B14:K14,1,3)</f>
        <v>1.2533425363012631E-2</v>
      </c>
      <c r="G15" t="s">
        <v>426</v>
      </c>
    </row>
    <row r="16" spans="1:11" x14ac:dyDescent="0.25">
      <c r="A16" t="s">
        <v>794</v>
      </c>
      <c r="B16">
        <f>_xlfn.T.TEST(B12:D12,B14:F14,2,3)</f>
        <v>0.26483280337730986</v>
      </c>
      <c r="C16" t="s">
        <v>424</v>
      </c>
      <c r="F16">
        <f>_xlfn.T.TEST(B12:D12,B14:F14,1,3)</f>
        <v>0.13241640168865493</v>
      </c>
      <c r="G16" t="s">
        <v>426</v>
      </c>
    </row>
    <row r="18" spans="1:13" x14ac:dyDescent="0.25">
      <c r="A18" s="13" t="s">
        <v>430</v>
      </c>
    </row>
    <row r="19" spans="1:13" x14ac:dyDescent="0.25">
      <c r="A19" t="s">
        <v>391</v>
      </c>
      <c r="B19" t="s">
        <v>2</v>
      </c>
    </row>
    <row r="20" spans="1:13" x14ac:dyDescent="0.25">
      <c r="A20" t="s">
        <v>431</v>
      </c>
      <c r="B20">
        <f>nbOfRequi!B22</f>
        <v>24</v>
      </c>
      <c r="C20">
        <f>nbOfRequi!C22</f>
        <v>48</v>
      </c>
      <c r="D20">
        <f>nbOfRequi!D22</f>
        <v>17</v>
      </c>
    </row>
    <row r="21" spans="1:13" x14ac:dyDescent="0.25">
      <c r="A21" t="s">
        <v>432</v>
      </c>
      <c r="B21">
        <f>nbOfRequi!E22</f>
        <v>19</v>
      </c>
      <c r="C21">
        <f>nbOfRequi!F22</f>
        <v>23</v>
      </c>
    </row>
    <row r="22" spans="1:13" x14ac:dyDescent="0.25">
      <c r="A22" t="s">
        <v>795</v>
      </c>
      <c r="B22">
        <f>B20</f>
        <v>24</v>
      </c>
      <c r="C22">
        <f>C20</f>
        <v>48</v>
      </c>
      <c r="D22">
        <f>D20</f>
        <v>17</v>
      </c>
      <c r="E22">
        <f>nbOfRequi!B14</f>
        <v>64</v>
      </c>
      <c r="F22">
        <f>nbOfRequi!E14</f>
        <v>40</v>
      </c>
      <c r="G22">
        <f>nbOfRequi!B31</f>
        <v>33</v>
      </c>
      <c r="H22">
        <f>nbOfRequi!D31</f>
        <v>46</v>
      </c>
    </row>
    <row r="23" spans="1:13" x14ac:dyDescent="0.25">
      <c r="A23" t="s">
        <v>798</v>
      </c>
      <c r="B23">
        <f>nbOfRequi!E22</f>
        <v>19</v>
      </c>
      <c r="C23">
        <f>nbOfRequi!F22</f>
        <v>23</v>
      </c>
      <c r="D23">
        <f>nbOfRequi!C14</f>
        <v>19</v>
      </c>
      <c r="E23">
        <f>nbOfRequi!D14</f>
        <v>28</v>
      </c>
      <c r="F23">
        <f>nbOfRequi!C31</f>
        <v>25</v>
      </c>
      <c r="G23">
        <f>nbOfRequi!E31</f>
        <v>43</v>
      </c>
      <c r="H23">
        <f>nbOfRequi!B6</f>
        <v>23</v>
      </c>
      <c r="I23">
        <f>nbOfRequi!C6</f>
        <v>25</v>
      </c>
      <c r="J23">
        <f>nbOfRequi!D6</f>
        <v>28</v>
      </c>
      <c r="K23">
        <f>nbOfRequi!E6</f>
        <v>20</v>
      </c>
      <c r="L23">
        <f>nbOfRequi!F6</f>
        <v>33</v>
      </c>
      <c r="M23">
        <f>nbOfRequi!G6</f>
        <v>22</v>
      </c>
    </row>
    <row r="24" spans="1:13" x14ac:dyDescent="0.25">
      <c r="A24" t="s">
        <v>796</v>
      </c>
      <c r="B24">
        <f>_xlfn.T.TEST(B20:D20,B21:C21,2,3)</f>
        <v>0.45509158577895026</v>
      </c>
      <c r="C24" t="s">
        <v>424</v>
      </c>
    </row>
    <row r="25" spans="1:13" x14ac:dyDescent="0.25">
      <c r="A25" t="s">
        <v>797</v>
      </c>
      <c r="B25">
        <f>_xlfn.T.TEST(B22:H22,B23:M23,2,3)</f>
        <v>7.2596488020010175E-2</v>
      </c>
      <c r="C25" t="s">
        <v>424</v>
      </c>
    </row>
    <row r="28" spans="1:13" x14ac:dyDescent="0.25">
      <c r="A28" s="13" t="s">
        <v>762</v>
      </c>
    </row>
    <row r="29" spans="1:13" x14ac:dyDescent="0.25">
      <c r="B29" t="s">
        <v>774</v>
      </c>
      <c r="M29" t="s">
        <v>775</v>
      </c>
    </row>
    <row r="30" spans="1:13" x14ac:dyDescent="0.25">
      <c r="A30" t="s">
        <v>772</v>
      </c>
      <c r="B30">
        <f>nbOfRequi!B6</f>
        <v>23</v>
      </c>
      <c r="C30">
        <f>nbOfRequi!C6</f>
        <v>25</v>
      </c>
      <c r="D30">
        <f>nbOfRequi!D6</f>
        <v>28</v>
      </c>
      <c r="E30">
        <f>nbOfRequi!E6</f>
        <v>20</v>
      </c>
      <c r="F30">
        <f>nbOfRequi!F6</f>
        <v>33</v>
      </c>
      <c r="G30">
        <f>nbOfRequi!G6</f>
        <v>22</v>
      </c>
      <c r="H30">
        <f>nbOfRequi!B22</f>
        <v>24</v>
      </c>
      <c r="I30">
        <f>nbOfRequi!C22</f>
        <v>48</v>
      </c>
      <c r="J30">
        <f>nbOfRequi!D22</f>
        <v>17</v>
      </c>
      <c r="K30">
        <f>nbOfRequi!E22</f>
        <v>19</v>
      </c>
      <c r="L30">
        <f>nbOfRequi!F22</f>
        <v>23</v>
      </c>
      <c r="M30">
        <f>AVERAGE(B30:L30)</f>
        <v>25.636363636363637</v>
      </c>
    </row>
    <row r="31" spans="1:13" x14ac:dyDescent="0.25">
      <c r="A31" t="s">
        <v>773</v>
      </c>
      <c r="B31">
        <f>nbOfRequi!B14</f>
        <v>64</v>
      </c>
      <c r="C31">
        <f>nbOfRequi!C14</f>
        <v>19</v>
      </c>
      <c r="D31">
        <f>nbOfRequi!D14</f>
        <v>28</v>
      </c>
      <c r="E31">
        <f>nbOfRequi!E14</f>
        <v>40</v>
      </c>
      <c r="F31">
        <f>nbOfRequi!B31</f>
        <v>33</v>
      </c>
      <c r="G31">
        <f>nbOfRequi!C31</f>
        <v>25</v>
      </c>
      <c r="H31">
        <f>nbOfRequi!D31</f>
        <v>46</v>
      </c>
      <c r="I31">
        <f>nbOfRequi!E31</f>
        <v>43</v>
      </c>
      <c r="M31">
        <f>AVERAGE(B31:I31)</f>
        <v>37.25</v>
      </c>
    </row>
    <row r="32" spans="1:13" x14ac:dyDescent="0.25">
      <c r="A32" t="s">
        <v>776</v>
      </c>
      <c r="B32">
        <f>_xlfn.T.TEST(B30:L30,B31:I31,1,3)</f>
        <v>3.2836444165104804E-2</v>
      </c>
      <c r="C32" t="s">
        <v>426</v>
      </c>
    </row>
    <row r="33" spans="1:14" x14ac:dyDescent="0.25">
      <c r="B33">
        <f>_xlfn.T.TEST(B30:L30,B31:I31,2,3)</f>
        <v>6.5672888330209608E-2</v>
      </c>
      <c r="C33" t="s">
        <v>424</v>
      </c>
    </row>
    <row r="37" spans="1:14" x14ac:dyDescent="0.25">
      <c r="A37" s="13" t="s">
        <v>429</v>
      </c>
    </row>
    <row r="38" spans="1:14" x14ac:dyDescent="0.25">
      <c r="A38" t="s">
        <v>423</v>
      </c>
      <c r="B38" s="6" t="s">
        <v>802</v>
      </c>
      <c r="C38" s="6" t="s">
        <v>385</v>
      </c>
      <c r="D38" s="6" t="s">
        <v>803</v>
      </c>
      <c r="E38" s="6" t="s">
        <v>386</v>
      </c>
      <c r="F38" s="6" t="s">
        <v>804</v>
      </c>
      <c r="G38" s="6" t="s">
        <v>806</v>
      </c>
      <c r="H38" s="6" t="s">
        <v>807</v>
      </c>
      <c r="I38" t="s">
        <v>808</v>
      </c>
      <c r="J38" t="s">
        <v>809</v>
      </c>
      <c r="K38" t="s">
        <v>805</v>
      </c>
      <c r="L38" t="s">
        <v>280</v>
      </c>
      <c r="M38" t="s">
        <v>813</v>
      </c>
    </row>
    <row r="39" spans="1:14" x14ac:dyDescent="0.25">
      <c r="A39" t="s">
        <v>393</v>
      </c>
      <c r="B39">
        <f>nbOfRequi!B53</f>
        <v>5</v>
      </c>
      <c r="C39">
        <f>nbOfRequi!C53</f>
        <v>5</v>
      </c>
      <c r="D39">
        <f>nbOfRequi!D53</f>
        <v>4</v>
      </c>
      <c r="E39">
        <f>nbOfRequi!E53</f>
        <v>10</v>
      </c>
      <c r="F39">
        <f>nbOfRequi!F53</f>
        <v>8</v>
      </c>
      <c r="G39">
        <f>nbOfRequi!G53</f>
        <v>9</v>
      </c>
      <c r="H39">
        <f>nbOfRequi!H53</f>
        <v>29</v>
      </c>
      <c r="I39">
        <f>nbOfRequi!I53</f>
        <v>6</v>
      </c>
      <c r="J39">
        <f>nbOfRequi!J53</f>
        <v>6</v>
      </c>
      <c r="K39">
        <f>nbOfRequi!K53</f>
        <v>12</v>
      </c>
      <c r="L39">
        <f>SUM(B39:K39)</f>
        <v>94</v>
      </c>
      <c r="M39">
        <f>AVERAGE(B39:K39)</f>
        <v>9.4</v>
      </c>
    </row>
    <row r="40" spans="1:14" x14ac:dyDescent="0.25">
      <c r="A40" t="s">
        <v>394</v>
      </c>
      <c r="B40">
        <f>nbOfRequi!B55</f>
        <v>5</v>
      </c>
      <c r="C40">
        <f>nbOfRequi!C55</f>
        <v>22</v>
      </c>
      <c r="D40">
        <f>nbOfRequi!D55</f>
        <v>4</v>
      </c>
      <c r="E40">
        <f>nbOfRequi!E55</f>
        <v>1</v>
      </c>
      <c r="F40">
        <f>nbOfRequi!F55</f>
        <v>2</v>
      </c>
      <c r="G40">
        <f>nbOfRequi!H55</f>
        <v>14</v>
      </c>
      <c r="H40">
        <f>nbOfRequi!I55</f>
        <v>5</v>
      </c>
      <c r="I40">
        <f>nbOfRequi!J55</f>
        <v>19</v>
      </c>
      <c r="J40">
        <f>nbOfRequi!K55</f>
        <v>13</v>
      </c>
      <c r="L40">
        <f>SUM(B40:J40)</f>
        <v>85</v>
      </c>
      <c r="M40">
        <f>AVERAGE(B40:J40)</f>
        <v>9.4444444444444446</v>
      </c>
    </row>
    <row r="41" spans="1:14" x14ac:dyDescent="0.25">
      <c r="A41" t="s">
        <v>425</v>
      </c>
      <c r="B41">
        <f>_xlfn.T.TEST(B39:K39,B40:J40,2,3)</f>
        <v>0.98992691137125366</v>
      </c>
      <c r="C41" t="s">
        <v>424</v>
      </c>
    </row>
    <row r="42" spans="1:14" x14ac:dyDescent="0.25">
      <c r="B42">
        <f>_xlfn.T.TEST(B39:K39,B40:J40,1,3)</f>
        <v>0.49496345568562683</v>
      </c>
      <c r="C42" t="s">
        <v>426</v>
      </c>
    </row>
    <row r="44" spans="1:14" x14ac:dyDescent="0.25">
      <c r="A44" s="13" t="s">
        <v>799</v>
      </c>
      <c r="N44" t="s">
        <v>813</v>
      </c>
    </row>
    <row r="45" spans="1:14" x14ac:dyDescent="0.25">
      <c r="A45" t="s">
        <v>800</v>
      </c>
      <c r="B45">
        <f>B40</f>
        <v>5</v>
      </c>
      <c r="C45">
        <f>C40</f>
        <v>22</v>
      </c>
      <c r="D45">
        <f>D40</f>
        <v>4</v>
      </c>
      <c r="E45">
        <f>H39</f>
        <v>29</v>
      </c>
      <c r="F45">
        <f>K39</f>
        <v>12</v>
      </c>
      <c r="G45">
        <f>G40</f>
        <v>14</v>
      </c>
      <c r="H45">
        <f>I40</f>
        <v>19</v>
      </c>
      <c r="N45">
        <f>AVERAGE(B45:L45)</f>
        <v>15</v>
      </c>
    </row>
    <row r="46" spans="1:14" x14ac:dyDescent="0.25">
      <c r="A46" t="s">
        <v>801</v>
      </c>
      <c r="B46">
        <f>E40</f>
        <v>1</v>
      </c>
      <c r="C46">
        <f>F40</f>
        <v>2</v>
      </c>
      <c r="D46">
        <f>I39</f>
        <v>6</v>
      </c>
      <c r="E46">
        <f>J39</f>
        <v>6</v>
      </c>
      <c r="F46">
        <f>H40</f>
        <v>5</v>
      </c>
      <c r="G46">
        <f>J40</f>
        <v>13</v>
      </c>
      <c r="H46">
        <f t="shared" ref="H46:M46" si="0">B39</f>
        <v>5</v>
      </c>
      <c r="I46">
        <f t="shared" si="0"/>
        <v>5</v>
      </c>
      <c r="J46">
        <f t="shared" si="0"/>
        <v>4</v>
      </c>
      <c r="K46">
        <f t="shared" si="0"/>
        <v>10</v>
      </c>
      <c r="L46">
        <f t="shared" si="0"/>
        <v>8</v>
      </c>
      <c r="M46">
        <f t="shared" si="0"/>
        <v>9</v>
      </c>
      <c r="N46">
        <f>AVERAGE(B46:I46)</f>
        <v>5.375</v>
      </c>
    </row>
    <row r="47" spans="1:14" x14ac:dyDescent="0.25">
      <c r="A47" t="s">
        <v>425</v>
      </c>
      <c r="B47">
        <f>_xlfn.T.TEST(B45:H45,B46:M46,2,3)</f>
        <v>4.2136273234478189E-2</v>
      </c>
      <c r="C47" t="s">
        <v>424</v>
      </c>
    </row>
    <row r="48" spans="1:14" x14ac:dyDescent="0.25">
      <c r="B48">
        <f>_xlfn.T.TEST(B45:H45,B46:M46,1,3)</f>
        <v>2.1068136617239094E-2</v>
      </c>
      <c r="C48" t="s">
        <v>426</v>
      </c>
    </row>
    <row r="50" spans="1:14" x14ac:dyDescent="0.25">
      <c r="A50" s="13" t="s">
        <v>810</v>
      </c>
    </row>
    <row r="51" spans="1:14" x14ac:dyDescent="0.25">
      <c r="A51" t="s">
        <v>423</v>
      </c>
      <c r="B51" s="6"/>
      <c r="C51" s="6"/>
      <c r="D51" s="6"/>
      <c r="E51" s="6"/>
      <c r="F51" s="6"/>
      <c r="G51" s="6"/>
      <c r="H51" s="6"/>
      <c r="M51" t="s">
        <v>280</v>
      </c>
      <c r="N51" t="s">
        <v>813</v>
      </c>
    </row>
    <row r="52" spans="1:14" x14ac:dyDescent="0.25">
      <c r="A52" t="s">
        <v>811</v>
      </c>
      <c r="B52">
        <f t="shared" ref="B52:G52" si="1">B39</f>
        <v>5</v>
      </c>
      <c r="C52">
        <f t="shared" si="1"/>
        <v>5</v>
      </c>
      <c r="D52">
        <f t="shared" si="1"/>
        <v>4</v>
      </c>
      <c r="E52">
        <f t="shared" si="1"/>
        <v>10</v>
      </c>
      <c r="F52">
        <f t="shared" si="1"/>
        <v>8</v>
      </c>
      <c r="G52">
        <f t="shared" si="1"/>
        <v>9</v>
      </c>
      <c r="H52">
        <f>B40</f>
        <v>5</v>
      </c>
      <c r="I52">
        <f>C40</f>
        <v>22</v>
      </c>
      <c r="J52">
        <f>D40</f>
        <v>4</v>
      </c>
      <c r="K52">
        <f>E40</f>
        <v>1</v>
      </c>
      <c r="L52">
        <f>F40</f>
        <v>2</v>
      </c>
      <c r="M52">
        <f>SUM(B52:L52)</f>
        <v>75</v>
      </c>
      <c r="N52">
        <f>AVERAGE(B52:L52)</f>
        <v>6.8181818181818183</v>
      </c>
    </row>
    <row r="53" spans="1:14" x14ac:dyDescent="0.25">
      <c r="A53" t="s">
        <v>812</v>
      </c>
      <c r="B53">
        <f>H39</f>
        <v>29</v>
      </c>
      <c r="C53">
        <f>I39</f>
        <v>6</v>
      </c>
      <c r="D53">
        <f>J39</f>
        <v>6</v>
      </c>
      <c r="E53">
        <f>K39</f>
        <v>12</v>
      </c>
      <c r="F53">
        <f>G40</f>
        <v>14</v>
      </c>
      <c r="G53">
        <f>H40</f>
        <v>5</v>
      </c>
      <c r="H53">
        <f>I40</f>
        <v>19</v>
      </c>
      <c r="I53">
        <f>J40</f>
        <v>13</v>
      </c>
      <c r="M53">
        <f>SUM(B53:L53)</f>
        <v>104</v>
      </c>
      <c r="N53">
        <f>AVERAGE(B53:I53)</f>
        <v>13</v>
      </c>
    </row>
    <row r="54" spans="1:14" x14ac:dyDescent="0.25">
      <c r="A54" t="s">
        <v>425</v>
      </c>
      <c r="B54">
        <f>_xlfn.T.TEST(B52:L52,B53:I53,2,3)</f>
        <v>8.881878215697403E-2</v>
      </c>
      <c r="C54" t="s">
        <v>424</v>
      </c>
    </row>
    <row r="55" spans="1:14" x14ac:dyDescent="0.25">
      <c r="B55">
        <f>_xlfn.T.TEST(B52:L52,B53:I53,1,3)</f>
        <v>4.4409391078487015E-2</v>
      </c>
      <c r="C55" t="s">
        <v>426</v>
      </c>
    </row>
    <row r="58" spans="1:14" x14ac:dyDescent="0.25">
      <c r="A58" s="13" t="s">
        <v>413</v>
      </c>
      <c r="B58" t="s">
        <v>414</v>
      </c>
      <c r="C58" t="s">
        <v>415</v>
      </c>
      <c r="D58" t="s">
        <v>416</v>
      </c>
    </row>
    <row r="59" spans="1:14" x14ac:dyDescent="0.25">
      <c r="A59" t="s">
        <v>393</v>
      </c>
      <c r="B59">
        <f>COUNTIF(requirements!K3:K304,"b")</f>
        <v>94</v>
      </c>
      <c r="C59">
        <f>COUNTIF(requirements!K3:K304,"p")</f>
        <v>81</v>
      </c>
      <c r="D59">
        <f>COUNTIF(requirements!K3:K304,"d")</f>
        <v>94</v>
      </c>
      <c r="G59">
        <f>SUM(B59:D59)</f>
        <v>269</v>
      </c>
    </row>
    <row r="60" spans="1:14" x14ac:dyDescent="0.25">
      <c r="A60" t="s">
        <v>394</v>
      </c>
      <c r="B60">
        <f>COUNTIF(requirements!K305:K584,"b")</f>
        <v>99</v>
      </c>
      <c r="C60">
        <f>COUNTIF(requirements!K305:K584,"p")</f>
        <v>94</v>
      </c>
      <c r="D60">
        <f>COUNTIF(requirements!K305:K584,"d")</f>
        <v>85</v>
      </c>
      <c r="G60">
        <f>SUM(B60:D60)</f>
        <v>278</v>
      </c>
    </row>
    <row r="61" spans="1:14" x14ac:dyDescent="0.25">
      <c r="B61">
        <f>B59+B60</f>
        <v>193</v>
      </c>
      <c r="C61">
        <f>C59+C60</f>
        <v>175</v>
      </c>
      <c r="D61">
        <f>D59+D60</f>
        <v>179</v>
      </c>
      <c r="G61">
        <f>G59+G60</f>
        <v>547</v>
      </c>
    </row>
    <row r="63" spans="1:14" x14ac:dyDescent="0.25">
      <c r="A63" t="s">
        <v>395</v>
      </c>
    </row>
    <row r="64" spans="1:14" x14ac:dyDescent="0.25">
      <c r="A64" t="s">
        <v>396</v>
      </c>
    </row>
    <row r="65" spans="1:7" x14ac:dyDescent="0.25">
      <c r="A65" t="s">
        <v>393</v>
      </c>
      <c r="B65">
        <f>B61*G59/G61</f>
        <v>94.912248628884825</v>
      </c>
      <c r="C65">
        <f>C61*G59/G61</f>
        <v>86.060329067641689</v>
      </c>
      <c r="D65">
        <f>D61*G59/G61</f>
        <v>88.027422303473486</v>
      </c>
    </row>
    <row r="66" spans="1:7" x14ac:dyDescent="0.25">
      <c r="A66" t="s">
        <v>394</v>
      </c>
      <c r="B66">
        <f>B61*G59/G61</f>
        <v>94.912248628884825</v>
      </c>
      <c r="C66">
        <f>C61*G59/G61</f>
        <v>86.060329067641689</v>
      </c>
      <c r="D66">
        <f>D61*G59/G61</f>
        <v>88.027422303473486</v>
      </c>
    </row>
    <row r="68" spans="1:7" x14ac:dyDescent="0.25">
      <c r="A68" t="s">
        <v>397</v>
      </c>
    </row>
    <row r="69" spans="1:7" x14ac:dyDescent="0.25">
      <c r="A69" t="s">
        <v>393</v>
      </c>
      <c r="B69">
        <f t="shared" ref="B69:D70" si="2">(B59-B65)^2/B65</f>
        <v>8.7680733827749501E-3</v>
      </c>
      <c r="C69">
        <f t="shared" si="2"/>
        <v>0.29754627422691904</v>
      </c>
      <c r="D69">
        <f t="shared" si="2"/>
        <v>0.40523377156345958</v>
      </c>
      <c r="G69">
        <f>SUM(B69:F69)</f>
        <v>0.71154811917315364</v>
      </c>
    </row>
    <row r="70" spans="1:7" x14ac:dyDescent="0.25">
      <c r="A70" t="s">
        <v>394</v>
      </c>
      <c r="B70">
        <f t="shared" si="2"/>
        <v>0.17605431873593494</v>
      </c>
      <c r="C70">
        <f t="shared" si="2"/>
        <v>0.7324905121451325</v>
      </c>
      <c r="D70">
        <f t="shared" si="2"/>
        <v>0.10411852992777063</v>
      </c>
      <c r="G70">
        <f>SUM(B70:F70)</f>
        <v>1.012663360808838</v>
      </c>
    </row>
    <row r="71" spans="1:7" x14ac:dyDescent="0.25">
      <c r="G71">
        <f>G69+G70</f>
        <v>1.7242114799819916</v>
      </c>
    </row>
    <row r="72" spans="1:7" x14ac:dyDescent="0.25">
      <c r="B72" t="s">
        <v>417</v>
      </c>
      <c r="C72" t="s">
        <v>418</v>
      </c>
      <c r="D72" t="s">
        <v>419</v>
      </c>
      <c r="E72" t="s">
        <v>404</v>
      </c>
    </row>
    <row r="77" spans="1:7" x14ac:dyDescent="0.25">
      <c r="A77" s="13" t="s">
        <v>406</v>
      </c>
      <c r="B77" t="s">
        <v>1</v>
      </c>
      <c r="C77" t="s">
        <v>8</v>
      </c>
      <c r="D77" t="s">
        <v>10</v>
      </c>
      <c r="E77" t="s">
        <v>11</v>
      </c>
    </row>
    <row r="78" spans="1:7" x14ac:dyDescent="0.25">
      <c r="A78" t="s">
        <v>269</v>
      </c>
      <c r="B78">
        <f>nbOfRequi!B2</f>
        <v>10</v>
      </c>
      <c r="C78">
        <f>nbOfRequi!B3</f>
        <v>9</v>
      </c>
      <c r="D78">
        <f>nbOfRequi!B4</f>
        <v>3</v>
      </c>
      <c r="E78">
        <f>nbOfRequi!B5</f>
        <v>1</v>
      </c>
      <c r="F78">
        <f>SUM(B78:E78)</f>
        <v>23</v>
      </c>
    </row>
    <row r="79" spans="1:7" x14ac:dyDescent="0.25">
      <c r="A79" t="s">
        <v>402</v>
      </c>
      <c r="B79">
        <f>nbOfRequi!C2</f>
        <v>11</v>
      </c>
      <c r="C79">
        <f>nbOfRequi!C3</f>
        <v>9</v>
      </c>
      <c r="D79">
        <f>nbOfRequi!C4</f>
        <v>2</v>
      </c>
      <c r="E79">
        <f>nbOfRequi!C5</f>
        <v>3</v>
      </c>
      <c r="F79">
        <f t="shared" ref="F79:F82" si="3">SUM(B79:E79)</f>
        <v>25</v>
      </c>
    </row>
    <row r="80" spans="1:7" x14ac:dyDescent="0.25">
      <c r="A80" t="s">
        <v>271</v>
      </c>
      <c r="B80">
        <f>nbOfRequi!D2</f>
        <v>9</v>
      </c>
      <c r="C80">
        <f>nbOfRequi!D3</f>
        <v>9</v>
      </c>
      <c r="D80">
        <f>nbOfRequi!D4</f>
        <v>4</v>
      </c>
      <c r="E80">
        <f>nbOfRequi!D5</f>
        <v>6</v>
      </c>
      <c r="F80">
        <f>SUM(B80:E80)</f>
        <v>28</v>
      </c>
    </row>
    <row r="81" spans="1:6" x14ac:dyDescent="0.25">
      <c r="A81" t="s">
        <v>272</v>
      </c>
      <c r="B81">
        <f>nbOfRequi!E2</f>
        <v>6</v>
      </c>
      <c r="C81">
        <f>nbOfRequi!E3</f>
        <v>5</v>
      </c>
      <c r="D81">
        <f>nbOfRequi!E4</f>
        <v>6</v>
      </c>
      <c r="E81">
        <f>nbOfRequi!E5</f>
        <v>3</v>
      </c>
      <c r="F81">
        <f t="shared" si="3"/>
        <v>20</v>
      </c>
    </row>
    <row r="82" spans="1:6" x14ac:dyDescent="0.25">
      <c r="A82" t="s">
        <v>273</v>
      </c>
      <c r="B82">
        <f>nbOfRequi!F2</f>
        <v>12</v>
      </c>
      <c r="C82">
        <f>nbOfRequi!F3</f>
        <v>8</v>
      </c>
      <c r="D82">
        <f>nbOfRequi!F4</f>
        <v>8</v>
      </c>
      <c r="E82">
        <f>nbOfRequi!F5</f>
        <v>5</v>
      </c>
      <c r="F82">
        <f t="shared" si="3"/>
        <v>33</v>
      </c>
    </row>
    <row r="83" spans="1:6" x14ac:dyDescent="0.25">
      <c r="A83" t="s">
        <v>274</v>
      </c>
      <c r="B83">
        <f>nbOfRequi!G2</f>
        <v>5</v>
      </c>
      <c r="C83">
        <f>nbOfRequi!G3</f>
        <v>5</v>
      </c>
      <c r="D83">
        <f>nbOfRequi!G4</f>
        <v>6</v>
      </c>
      <c r="E83">
        <f>nbOfRequi!G5</f>
        <v>6</v>
      </c>
      <c r="F83">
        <f>SUM(B83:E83)</f>
        <v>22</v>
      </c>
    </row>
    <row r="84" spans="1:6" x14ac:dyDescent="0.25">
      <c r="A84" t="s">
        <v>446</v>
      </c>
      <c r="B84">
        <f>nbOfRequi!B10</f>
        <v>31</v>
      </c>
      <c r="C84">
        <f>nbOfRequi!B11</f>
        <v>16</v>
      </c>
      <c r="D84">
        <f>nbOfRequi!B12</f>
        <v>3</v>
      </c>
      <c r="E84">
        <f>nbOfRequi!B13</f>
        <v>14</v>
      </c>
      <c r="F84">
        <f>SUM(B84:E84)</f>
        <v>64</v>
      </c>
    </row>
    <row r="85" spans="1:6" x14ac:dyDescent="0.25">
      <c r="A85" t="s">
        <v>513</v>
      </c>
      <c r="B85">
        <f>nbOfRequi!C10</f>
        <v>6</v>
      </c>
      <c r="C85">
        <f>nbOfRequi!C11</f>
        <v>6</v>
      </c>
      <c r="D85">
        <f>nbOfRequi!C12</f>
        <v>6</v>
      </c>
      <c r="E85">
        <f>nbOfRequi!C13</f>
        <v>1</v>
      </c>
      <c r="F85">
        <f>SUM(B85:E85)</f>
        <v>19</v>
      </c>
    </row>
    <row r="86" spans="1:6" x14ac:dyDescent="0.25">
      <c r="A86" t="s">
        <v>531</v>
      </c>
      <c r="B86">
        <f>nbOfRequi!D10</f>
        <v>7</v>
      </c>
      <c r="C86">
        <f>nbOfRequi!D11</f>
        <v>11</v>
      </c>
      <c r="D86">
        <f>nbOfRequi!D12</f>
        <v>5</v>
      </c>
      <c r="E86">
        <f>nbOfRequi!D13</f>
        <v>5</v>
      </c>
      <c r="F86">
        <f>SUM(B86:E86)</f>
        <v>28</v>
      </c>
    </row>
    <row r="87" spans="1:6" x14ac:dyDescent="0.25">
      <c r="A87" t="s">
        <v>557</v>
      </c>
      <c r="B87">
        <f>nbOfRequi!E10</f>
        <v>9</v>
      </c>
      <c r="C87">
        <f>nbOfRequi!E11</f>
        <v>11</v>
      </c>
      <c r="D87">
        <f>nbOfRequi!E12</f>
        <v>8</v>
      </c>
      <c r="E87">
        <f>nbOfRequi!E13</f>
        <v>12</v>
      </c>
      <c r="F87">
        <f>SUM(B87:E87)</f>
        <v>40</v>
      </c>
    </row>
    <row r="88" spans="1:6" x14ac:dyDescent="0.25">
      <c r="B88">
        <f>SUM(B78:B87)</f>
        <v>106</v>
      </c>
      <c r="C88">
        <f t="shared" ref="C88" si="4">SUM(C78:C87)</f>
        <v>89</v>
      </c>
      <c r="D88">
        <f>SUM(D78:D87)</f>
        <v>51</v>
      </c>
      <c r="E88">
        <f>SUM(E78:E87)</f>
        <v>56</v>
      </c>
      <c r="F88">
        <f>SUM(F78:F87)</f>
        <v>302</v>
      </c>
    </row>
    <row r="91" spans="1:6" x14ac:dyDescent="0.25">
      <c r="A91" s="8" t="s">
        <v>395</v>
      </c>
    </row>
    <row r="92" spans="1:6" x14ac:dyDescent="0.25">
      <c r="A92" t="s">
        <v>396</v>
      </c>
    </row>
    <row r="93" spans="1:6" x14ac:dyDescent="0.25">
      <c r="A93" t="s">
        <v>269</v>
      </c>
      <c r="B93">
        <f>B88*F78/F88</f>
        <v>8.072847682119205</v>
      </c>
      <c r="C93">
        <f>C88*F78/F88</f>
        <v>6.7781456953642385</v>
      </c>
      <c r="D93">
        <f>D88*F78/F88</f>
        <v>3.8841059602649008</v>
      </c>
      <c r="E93">
        <f>E88*F78/F88</f>
        <v>4.2649006622516552</v>
      </c>
    </row>
    <row r="94" spans="1:6" x14ac:dyDescent="0.25">
      <c r="A94" t="s">
        <v>402</v>
      </c>
      <c r="B94">
        <f>B88*F79/F88</f>
        <v>8.774834437086092</v>
      </c>
      <c r="C94">
        <f>C88*F79/F88</f>
        <v>7.3675496688741724</v>
      </c>
      <c r="D94">
        <f>D88*F79/F88</f>
        <v>4.2218543046357615</v>
      </c>
      <c r="E94">
        <f>E88*F79/F88</f>
        <v>4.6357615894039732</v>
      </c>
    </row>
    <row r="95" spans="1:6" x14ac:dyDescent="0.25">
      <c r="A95" t="s">
        <v>271</v>
      </c>
      <c r="B95">
        <f>B88*F80/F88</f>
        <v>9.8278145695364234</v>
      </c>
      <c r="C95">
        <f>C88*F80/F88</f>
        <v>8.2516556291390728</v>
      </c>
      <c r="D95">
        <f>D88*F80/F88</f>
        <v>4.7284768211920527</v>
      </c>
      <c r="E95">
        <f>E88*F80/F88</f>
        <v>5.1920529801324502</v>
      </c>
    </row>
    <row r="96" spans="1:6" x14ac:dyDescent="0.25">
      <c r="A96" t="s">
        <v>272</v>
      </c>
      <c r="B96">
        <f>B88*F81/F88</f>
        <v>7.0198675496688745</v>
      </c>
      <c r="C96">
        <f>C88*F81/F88</f>
        <v>5.8940397350993381</v>
      </c>
      <c r="D96">
        <f>D88*F81/F88</f>
        <v>3.3774834437086092</v>
      </c>
      <c r="E96">
        <f>E88*F81/F88</f>
        <v>3.7086092715231787</v>
      </c>
    </row>
    <row r="97" spans="1:6" x14ac:dyDescent="0.25">
      <c r="A97" t="s">
        <v>273</v>
      </c>
      <c r="B97">
        <f>B88*F82/F88</f>
        <v>11.582781456953642</v>
      </c>
      <c r="C97">
        <f>C88*F82/F88</f>
        <v>9.725165562913908</v>
      </c>
      <c r="D97">
        <f>D88*F82/F88</f>
        <v>5.572847682119205</v>
      </c>
      <c r="E97">
        <f>E88*F82/F88</f>
        <v>6.1192052980132452</v>
      </c>
    </row>
    <row r="98" spans="1:6" x14ac:dyDescent="0.25">
      <c r="A98" t="s">
        <v>274</v>
      </c>
      <c r="B98">
        <f>B88*F83/F88</f>
        <v>7.7218543046357615</v>
      </c>
      <c r="C98">
        <f>C88*F83/F88</f>
        <v>6.4834437086092711</v>
      </c>
      <c r="D98">
        <f>D88*F83/F88</f>
        <v>3.7152317880794703</v>
      </c>
      <c r="E98">
        <f>E88*F83/F88</f>
        <v>4.0794701986754971</v>
      </c>
    </row>
    <row r="99" spans="1:6" x14ac:dyDescent="0.25">
      <c r="A99" t="s">
        <v>446</v>
      </c>
      <c r="B99">
        <f>B88*F84/F88</f>
        <v>22.463576158940398</v>
      </c>
      <c r="C99">
        <f>C88*F84/F88</f>
        <v>18.860927152317881</v>
      </c>
      <c r="D99">
        <f>D88*F84/F88</f>
        <v>10.80794701986755</v>
      </c>
      <c r="E99">
        <f>E88*F84/F88</f>
        <v>11.867549668874172</v>
      </c>
    </row>
    <row r="100" spans="1:6" x14ac:dyDescent="0.25">
      <c r="A100" t="s">
        <v>513</v>
      </c>
      <c r="B100">
        <f>B88*F85/F88</f>
        <v>6.6688741721854301</v>
      </c>
      <c r="C100">
        <f>C88*F85/F88</f>
        <v>5.5993377483443707</v>
      </c>
      <c r="D100">
        <f>D88*F85/F88</f>
        <v>3.2086092715231787</v>
      </c>
      <c r="E100">
        <f>E88*F85/F88</f>
        <v>3.5231788079470197</v>
      </c>
    </row>
    <row r="101" spans="1:6" x14ac:dyDescent="0.25">
      <c r="A101" t="s">
        <v>531</v>
      </c>
      <c r="B101">
        <f>B88*F86/F88</f>
        <v>9.8278145695364234</v>
      </c>
      <c r="C101">
        <f>C88*F86/F88</f>
        <v>8.2516556291390728</v>
      </c>
      <c r="D101">
        <f>D88*F86/F88</f>
        <v>4.7284768211920527</v>
      </c>
      <c r="E101">
        <f>E88*F86/F88</f>
        <v>5.1920529801324502</v>
      </c>
    </row>
    <row r="102" spans="1:6" x14ac:dyDescent="0.25">
      <c r="A102" t="s">
        <v>557</v>
      </c>
      <c r="B102">
        <f>B88*F87/F88</f>
        <v>14.039735099337749</v>
      </c>
      <c r="C102">
        <f>C88*F87/F88</f>
        <v>11.788079470198676</v>
      </c>
      <c r="D102">
        <f>D88*F87/F88</f>
        <v>6.7549668874172184</v>
      </c>
      <c r="E102">
        <f>E88*F87/F88</f>
        <v>7.4172185430463573</v>
      </c>
    </row>
    <row r="104" spans="1:6" x14ac:dyDescent="0.25">
      <c r="A104" t="s">
        <v>397</v>
      </c>
    </row>
    <row r="105" spans="1:6" x14ac:dyDescent="0.25">
      <c r="A105" t="s">
        <v>269</v>
      </c>
      <c r="B105">
        <f>(B78-B93)^2/B93</f>
        <v>0.46005030722174856</v>
      </c>
      <c r="C105">
        <f>(C78-C93)^2/C93</f>
        <v>0.72831667728900629</v>
      </c>
      <c r="D105">
        <f>(D78-D93)^2/D93</f>
        <v>0.20124151013702352</v>
      </c>
      <c r="E105">
        <f>(E78-E93)^2/E93</f>
        <v>2.499372711941096</v>
      </c>
      <c r="F105">
        <f>SUM(B105:E105)</f>
        <v>3.8889812065888743</v>
      </c>
    </row>
    <row r="106" spans="1:6" x14ac:dyDescent="0.25">
      <c r="A106" t="s">
        <v>402</v>
      </c>
      <c r="B106">
        <f>(B79-B94)^2/B94</f>
        <v>0.56426839935024409</v>
      </c>
      <c r="C106">
        <f t="shared" ref="C106:E106" si="5">(C79-C94)^2/C94</f>
        <v>0.36170697224495857</v>
      </c>
      <c r="D106">
        <f>(D79-D94)^2/D94</f>
        <v>1.1693052850279182</v>
      </c>
      <c r="E106">
        <f t="shared" si="5"/>
        <v>0.57719016083254482</v>
      </c>
      <c r="F106">
        <f t="shared" ref="F106:F110" si="6">SUM(B106:E106)</f>
        <v>2.6724708174556659</v>
      </c>
    </row>
    <row r="107" spans="1:6" x14ac:dyDescent="0.25">
      <c r="A107" t="s">
        <v>271</v>
      </c>
      <c r="B107">
        <f t="shared" ref="B107:E107" si="7">(B80-B95)^2/B95</f>
        <v>6.9728316167151527E-2</v>
      </c>
      <c r="C107">
        <f t="shared" si="7"/>
        <v>6.7867507148703682E-2</v>
      </c>
      <c r="D107">
        <f t="shared" si="7"/>
        <v>0.11223032259261313</v>
      </c>
      <c r="E107">
        <f t="shared" si="7"/>
        <v>0.12572644952020548</v>
      </c>
      <c r="F107">
        <f t="shared" si="6"/>
        <v>0.37555259542867381</v>
      </c>
    </row>
    <row r="108" spans="1:6" x14ac:dyDescent="0.25">
      <c r="A108" t="s">
        <v>272</v>
      </c>
      <c r="B108">
        <f>(B81-B96)^2/B96</f>
        <v>0.1481694364613271</v>
      </c>
      <c r="C108">
        <f t="shared" ref="C108:D108" si="8">(C81-C96)^2/C96</f>
        <v>0.13561276880720302</v>
      </c>
      <c r="D108">
        <f t="shared" si="8"/>
        <v>2.0363069731203742</v>
      </c>
      <c r="E108">
        <f>(E81-E96)^2/E96</f>
        <v>0.13539498580889303</v>
      </c>
      <c r="F108">
        <f t="shared" si="6"/>
        <v>2.4554841641977974</v>
      </c>
    </row>
    <row r="109" spans="1:6" x14ac:dyDescent="0.25">
      <c r="A109" t="s">
        <v>273</v>
      </c>
      <c r="B109">
        <f t="shared" ref="B109:E109" si="9">(B82-B97)^2/B97</f>
        <v>1.5028455238376561E-2</v>
      </c>
      <c r="C109">
        <f t="shared" si="9"/>
        <v>0.30603039096974682</v>
      </c>
      <c r="D109">
        <f>(D82-D97)^2/D97</f>
        <v>1.057101989902925</v>
      </c>
      <c r="E109">
        <f t="shared" si="9"/>
        <v>0.20470313351108058</v>
      </c>
      <c r="F109">
        <f>SUM(B109:E109)</f>
        <v>1.5828639696221289</v>
      </c>
    </row>
    <row r="110" spans="1:6" x14ac:dyDescent="0.25">
      <c r="A110" t="s">
        <v>274</v>
      </c>
      <c r="B110">
        <f t="shared" ref="B110:E110" si="10">(B83-B98)^2/B98</f>
        <v>0.95941862710574433</v>
      </c>
      <c r="C110">
        <f t="shared" si="10"/>
        <v>0.3394191937982397</v>
      </c>
      <c r="D110">
        <f t="shared" si="10"/>
        <v>1.4050713602719833</v>
      </c>
      <c r="E110">
        <f t="shared" si="10"/>
        <v>0.90414552335082088</v>
      </c>
      <c r="F110">
        <f t="shared" si="6"/>
        <v>3.6080547045267881</v>
      </c>
    </row>
    <row r="111" spans="1:6" x14ac:dyDescent="0.25">
      <c r="A111" t="s">
        <v>446</v>
      </c>
      <c r="B111">
        <f>(B84-B99)^2/B99</f>
        <v>3.2439417249781322</v>
      </c>
      <c r="C111">
        <f t="shared" ref="C111:D111" si="11">(C84-C99)^2/C99</f>
        <v>0.43396086018304941</v>
      </c>
      <c r="D111">
        <f t="shared" si="11"/>
        <v>5.6406676081028442</v>
      </c>
      <c r="E111">
        <f>(E84-E99)^2/E99</f>
        <v>0.38317466887417212</v>
      </c>
      <c r="F111">
        <f t="shared" ref="F111:F114" si="12">SUM(B111:E111)</f>
        <v>9.7017448621381988</v>
      </c>
    </row>
    <row r="112" spans="1:6" x14ac:dyDescent="0.25">
      <c r="A112" t="s">
        <v>513</v>
      </c>
      <c r="B112">
        <f t="shared" ref="B112:E112" si="13">(B85-B100)^2/B100</f>
        <v>6.7086684598538643E-2</v>
      </c>
      <c r="C112">
        <f t="shared" si="13"/>
        <v>2.8669504701555982E-2</v>
      </c>
      <c r="D112">
        <f t="shared" si="13"/>
        <v>2.4284235130092471</v>
      </c>
      <c r="E112">
        <f t="shared" si="13"/>
        <v>1.8070133944131852</v>
      </c>
      <c r="F112">
        <f t="shared" si="12"/>
        <v>4.3311930967225267</v>
      </c>
    </row>
    <row r="113" spans="1:6" x14ac:dyDescent="0.25">
      <c r="A113" t="s">
        <v>531</v>
      </c>
      <c r="B113">
        <f t="shared" ref="B113:E113" si="14">(B86-B101)^2/B101</f>
        <v>0.81366362614019716</v>
      </c>
      <c r="C113">
        <f t="shared" si="14"/>
        <v>0.91537954567197821</v>
      </c>
      <c r="D113">
        <f>(D86-D101)^2/D101</f>
        <v>1.5591667130428363E-2</v>
      </c>
      <c r="E113">
        <f t="shared" si="14"/>
        <v>7.1040005406135878E-3</v>
      </c>
      <c r="F113">
        <f t="shared" si="12"/>
        <v>1.7517388394832174</v>
      </c>
    </row>
    <row r="114" spans="1:6" x14ac:dyDescent="0.25">
      <c r="A114" t="s">
        <v>557</v>
      </c>
      <c r="B114">
        <f t="shared" ref="B114:E114" si="15">(B87-B102)^2/B102</f>
        <v>1.8090747219792582</v>
      </c>
      <c r="C114">
        <f t="shared" si="15"/>
        <v>5.268621177170929E-2</v>
      </c>
      <c r="D114">
        <f t="shared" si="15"/>
        <v>0.2294766913387872</v>
      </c>
      <c r="E114">
        <f t="shared" si="15"/>
        <v>2.8315042573320723</v>
      </c>
      <c r="F114">
        <f t="shared" si="12"/>
        <v>4.9227418824218265</v>
      </c>
    </row>
    <row r="115" spans="1:6" x14ac:dyDescent="0.25">
      <c r="F115">
        <f>SUM(F105:F114)</f>
        <v>35.2908261385857</v>
      </c>
    </row>
    <row r="116" spans="1:6" x14ac:dyDescent="0.25">
      <c r="B116" t="s">
        <v>780</v>
      </c>
      <c r="C116" t="s">
        <v>403</v>
      </c>
      <c r="D116" t="s">
        <v>781</v>
      </c>
      <c r="E116" t="s">
        <v>782</v>
      </c>
    </row>
    <row r="120" spans="1:6" x14ac:dyDescent="0.25">
      <c r="A120" s="13" t="s">
        <v>406</v>
      </c>
      <c r="B120" t="s">
        <v>1</v>
      </c>
      <c r="C120" t="s">
        <v>8</v>
      </c>
      <c r="D120" t="s">
        <v>10</v>
      </c>
      <c r="E120" t="s">
        <v>11</v>
      </c>
    </row>
    <row r="121" spans="1:6" x14ac:dyDescent="0.25">
      <c r="A121" t="s">
        <v>275</v>
      </c>
      <c r="B121">
        <f>nbOfRequi!B18</f>
        <v>13</v>
      </c>
      <c r="C121">
        <f>nbOfRequi!B19</f>
        <v>8</v>
      </c>
      <c r="D121">
        <f>nbOfRequi!B20</f>
        <v>1</v>
      </c>
      <c r="E121">
        <f>nbOfRequi!B21</f>
        <v>2</v>
      </c>
      <c r="F121">
        <f>SUM(B121:E121)</f>
        <v>24</v>
      </c>
    </row>
    <row r="122" spans="1:6" x14ac:dyDescent="0.25">
      <c r="A122" t="s">
        <v>276</v>
      </c>
      <c r="B122">
        <f>nbOfRequi!C18</f>
        <v>15</v>
      </c>
      <c r="C122">
        <f>nbOfRequi!C19</f>
        <v>16</v>
      </c>
      <c r="D122">
        <f>nbOfRequi!C20</f>
        <v>9</v>
      </c>
      <c r="E122">
        <f>nbOfRequi!C21</f>
        <v>8</v>
      </c>
      <c r="F122">
        <f t="shared" ref="F122" si="16">SUM(B122:E122)</f>
        <v>48</v>
      </c>
    </row>
    <row r="123" spans="1:6" x14ac:dyDescent="0.25">
      <c r="A123" t="s">
        <v>277</v>
      </c>
      <c r="B123">
        <f>nbOfRequi!D18</f>
        <v>11</v>
      </c>
      <c r="C123">
        <f>nbOfRequi!D19</f>
        <v>6</v>
      </c>
      <c r="D123">
        <f>nbOfRequi!D20</f>
        <v>0</v>
      </c>
      <c r="E123">
        <f>nbOfRequi!D21</f>
        <v>0</v>
      </c>
      <c r="F123">
        <f>SUM(B123:E123)</f>
        <v>17</v>
      </c>
    </row>
    <row r="124" spans="1:6" x14ac:dyDescent="0.25">
      <c r="A124" t="s">
        <v>278</v>
      </c>
      <c r="B124">
        <f>nbOfRequi!E18</f>
        <v>9</v>
      </c>
      <c r="C124">
        <f>nbOfRequi!E19</f>
        <v>6</v>
      </c>
      <c r="D124">
        <f>nbOfRequi!E20</f>
        <v>3</v>
      </c>
      <c r="E124">
        <f>nbOfRequi!E21</f>
        <v>1</v>
      </c>
      <c r="F124">
        <f t="shared" ref="F124:F129" si="17">SUM(B124:E124)</f>
        <v>19</v>
      </c>
    </row>
    <row r="125" spans="1:6" x14ac:dyDescent="0.25">
      <c r="A125" t="s">
        <v>279</v>
      </c>
      <c r="B125">
        <f>nbOfRequi!F18</f>
        <v>8</v>
      </c>
      <c r="C125">
        <f>nbOfRequi!F19</f>
        <v>7</v>
      </c>
      <c r="D125">
        <f>nbOfRequi!F20</f>
        <v>1</v>
      </c>
      <c r="E125">
        <f>nbOfRequi!F21</f>
        <v>7</v>
      </c>
      <c r="F125">
        <f t="shared" si="17"/>
        <v>23</v>
      </c>
    </row>
    <row r="126" spans="1:6" x14ac:dyDescent="0.25">
      <c r="A126" t="s">
        <v>588</v>
      </c>
      <c r="B126">
        <f>nbOfRequi!B27</f>
        <v>9</v>
      </c>
      <c r="C126">
        <f>nbOfRequi!B28</f>
        <v>11</v>
      </c>
      <c r="D126">
        <f>nbOfRequi!B29</f>
        <v>6</v>
      </c>
      <c r="E126">
        <f>nbOfRequi!B30</f>
        <v>7</v>
      </c>
      <c r="F126">
        <f t="shared" si="17"/>
        <v>33</v>
      </c>
    </row>
    <row r="127" spans="1:6" x14ac:dyDescent="0.25">
      <c r="A127" t="s">
        <v>622</v>
      </c>
      <c r="B127">
        <f>nbOfRequi!C27</f>
        <v>6</v>
      </c>
      <c r="C127">
        <f>nbOfRequi!C28</f>
        <v>9</v>
      </c>
      <c r="D127">
        <f>nbOfRequi!C29</f>
        <v>5</v>
      </c>
      <c r="E127">
        <f>nbOfRequi!C30</f>
        <v>5</v>
      </c>
      <c r="F127">
        <f t="shared" si="17"/>
        <v>25</v>
      </c>
    </row>
    <row r="128" spans="1:6" x14ac:dyDescent="0.25">
      <c r="A128" t="s">
        <v>642</v>
      </c>
      <c r="B128">
        <f>nbOfRequi!D27</f>
        <v>18</v>
      </c>
      <c r="C128">
        <f>nbOfRequi!D28</f>
        <v>16</v>
      </c>
      <c r="D128">
        <f>nbOfRequi!D29</f>
        <v>6</v>
      </c>
      <c r="E128">
        <f>nbOfRequi!D30</f>
        <v>6</v>
      </c>
      <c r="F128">
        <f t="shared" si="17"/>
        <v>46</v>
      </c>
    </row>
    <row r="129" spans="1:6" x14ac:dyDescent="0.25">
      <c r="A129" t="s">
        <v>683</v>
      </c>
      <c r="B129">
        <f>nbOfRequi!E27</f>
        <v>12</v>
      </c>
      <c r="C129">
        <f>nbOfRequi!E28</f>
        <v>12</v>
      </c>
      <c r="D129">
        <f>nbOfRequi!E29</f>
        <v>6</v>
      </c>
      <c r="E129">
        <f>nbOfRequi!E30</f>
        <v>13</v>
      </c>
      <c r="F129">
        <f t="shared" si="17"/>
        <v>43</v>
      </c>
    </row>
    <row r="130" spans="1:6" x14ac:dyDescent="0.25">
      <c r="B130">
        <f>SUM(B121:B129)</f>
        <v>101</v>
      </c>
      <c r="C130">
        <f>SUM(C121:C129)</f>
        <v>91</v>
      </c>
      <c r="D130">
        <f>SUM(D121:D129)</f>
        <v>37</v>
      </c>
      <c r="E130">
        <f>SUM(E121:E129)</f>
        <v>49</v>
      </c>
      <c r="F130">
        <f>SUM(F121:F129)</f>
        <v>278</v>
      </c>
    </row>
    <row r="133" spans="1:6" x14ac:dyDescent="0.25">
      <c r="A133" t="s">
        <v>395</v>
      </c>
    </row>
    <row r="134" spans="1:6" x14ac:dyDescent="0.25">
      <c r="A134" t="s">
        <v>396</v>
      </c>
    </row>
    <row r="135" spans="1:6" x14ac:dyDescent="0.25">
      <c r="A135" t="s">
        <v>275</v>
      </c>
      <c r="B135">
        <f>B130*F121/F130</f>
        <v>8.7194244604316555</v>
      </c>
      <c r="C135">
        <f>C130*F121/F130</f>
        <v>7.8561151079136691</v>
      </c>
      <c r="D135">
        <f>D130*F121/F130</f>
        <v>3.1942446043165469</v>
      </c>
      <c r="E135">
        <f>E130*F121/F130</f>
        <v>4.2302158273381298</v>
      </c>
    </row>
    <row r="136" spans="1:6" x14ac:dyDescent="0.25">
      <c r="A136" t="s">
        <v>405</v>
      </c>
      <c r="B136">
        <f>B130*F122/F130</f>
        <v>17.438848920863311</v>
      </c>
      <c r="C136">
        <f>C130*F122/F130</f>
        <v>15.712230215827338</v>
      </c>
      <c r="D136">
        <f>D130*F122/F130</f>
        <v>6.3884892086330938</v>
      </c>
      <c r="E136">
        <f>E130*F122/F130</f>
        <v>8.4604316546762597</v>
      </c>
    </row>
    <row r="137" spans="1:6" x14ac:dyDescent="0.25">
      <c r="A137" t="s">
        <v>277</v>
      </c>
      <c r="B137">
        <f>B130*F123/F130</f>
        <v>6.1762589928057556</v>
      </c>
      <c r="C137">
        <f>C130*F123/F130</f>
        <v>5.5647482014388485</v>
      </c>
      <c r="D137">
        <f>D130*F123/F130</f>
        <v>2.2625899280575541</v>
      </c>
      <c r="E137">
        <f>E130*F123/F130</f>
        <v>2.9964028776978417</v>
      </c>
    </row>
    <row r="138" spans="1:6" x14ac:dyDescent="0.25">
      <c r="A138" t="s">
        <v>278</v>
      </c>
      <c r="B138">
        <f>B130*F124/F130</f>
        <v>6.9028776978417268</v>
      </c>
      <c r="C138">
        <f>C130*F124/F130</f>
        <v>6.2194244604316546</v>
      </c>
      <c r="D138">
        <f>D130*F124/F130</f>
        <v>2.528776978417266</v>
      </c>
      <c r="E138">
        <f>E130*F124/F130</f>
        <v>3.3489208633093526</v>
      </c>
    </row>
    <row r="139" spans="1:6" x14ac:dyDescent="0.25">
      <c r="A139" t="s">
        <v>279</v>
      </c>
      <c r="B139">
        <f>B130*F125/F130</f>
        <v>8.3561151079136682</v>
      </c>
      <c r="C139">
        <f>C130*F125/F130</f>
        <v>7.528776978417266</v>
      </c>
      <c r="D139">
        <f>D130*F125/F130</f>
        <v>3.0611510791366907</v>
      </c>
      <c r="E139">
        <f>E130*F125/F130</f>
        <v>4.0539568345323742</v>
      </c>
    </row>
    <row r="140" spans="1:6" x14ac:dyDescent="0.25">
      <c r="A140" t="s">
        <v>588</v>
      </c>
      <c r="B140">
        <f>B130*F126/F130</f>
        <v>11.989208633093526</v>
      </c>
      <c r="C140">
        <f>C130*F126/F130</f>
        <v>10.802158273381295</v>
      </c>
      <c r="D140">
        <f>D130*F126/F130</f>
        <v>4.3920863309352516</v>
      </c>
      <c r="E140">
        <f>E130*F126/F130</f>
        <v>5.8165467625899279</v>
      </c>
    </row>
    <row r="141" spans="1:6" x14ac:dyDescent="0.25">
      <c r="A141" t="s">
        <v>622</v>
      </c>
      <c r="B141">
        <f>B130*F127/F130</f>
        <v>9.0827338129496411</v>
      </c>
      <c r="C141">
        <f>C130*F127/F130</f>
        <v>8.1834532374100721</v>
      </c>
      <c r="D141">
        <f>D130*F127/F130</f>
        <v>3.3273381294964031</v>
      </c>
      <c r="E141">
        <f>E130*F127/F130</f>
        <v>4.4064748201438846</v>
      </c>
    </row>
    <row r="142" spans="1:6" x14ac:dyDescent="0.25">
      <c r="A142" t="s">
        <v>642</v>
      </c>
      <c r="B142">
        <f>B130*F128/F130</f>
        <v>16.712230215827336</v>
      </c>
      <c r="C142">
        <f>C130*F128/F130</f>
        <v>15.057553956834532</v>
      </c>
      <c r="D142">
        <f>D130*F128/F130</f>
        <v>6.1223021582733814</v>
      </c>
      <c r="E142">
        <f>E130*F128/F130</f>
        <v>8.1079136690647484</v>
      </c>
    </row>
    <row r="143" spans="1:6" x14ac:dyDescent="0.25">
      <c r="A143" t="s">
        <v>683</v>
      </c>
      <c r="B143">
        <f>B130*F129/F130</f>
        <v>15.622302158273381</v>
      </c>
      <c r="C143">
        <f>C130*F129/F130</f>
        <v>14.075539568345324</v>
      </c>
      <c r="D143">
        <f>D130*F129/F130</f>
        <v>5.7230215827338133</v>
      </c>
      <c r="E143">
        <f>E130*F129/F130</f>
        <v>7.5791366906474824</v>
      </c>
    </row>
    <row r="145" spans="1:6" x14ac:dyDescent="0.25">
      <c r="A145" t="s">
        <v>397</v>
      </c>
    </row>
    <row r="146" spans="1:6" x14ac:dyDescent="0.25">
      <c r="A146" t="s">
        <v>275</v>
      </c>
      <c r="B146">
        <f t="shared" ref="B146:E150" si="18">(B121-B135)^2/B135</f>
        <v>2.1014376617517856</v>
      </c>
      <c r="C146">
        <f t="shared" si="18"/>
        <v>2.6352544338155847E-3</v>
      </c>
      <c r="D146">
        <f t="shared" si="18"/>
        <v>1.50730766737961</v>
      </c>
      <c r="E146">
        <f t="shared" si="18"/>
        <v>1.1757940586306468</v>
      </c>
      <c r="F146">
        <f>SUM(B146:E146)</f>
        <v>4.7871746421958576</v>
      </c>
    </row>
    <row r="147" spans="1:6" x14ac:dyDescent="0.25">
      <c r="A147" t="s">
        <v>405</v>
      </c>
      <c r="B147">
        <f t="shared" si="18"/>
        <v>0.34107664363558704</v>
      </c>
      <c r="C147">
        <f t="shared" si="18"/>
        <v>5.2705088676311693E-3</v>
      </c>
      <c r="D147">
        <f t="shared" si="18"/>
        <v>1.0675432626871473</v>
      </c>
      <c r="E147">
        <f t="shared" si="18"/>
        <v>2.5057505016395119E-2</v>
      </c>
      <c r="F147">
        <f t="shared" ref="F147:F149" si="19">SUM(B147:E147)</f>
        <v>1.4389479202067605</v>
      </c>
    </row>
    <row r="148" spans="1:6" x14ac:dyDescent="0.25">
      <c r="A148" t="s">
        <v>277</v>
      </c>
      <c r="B148">
        <f t="shared" si="18"/>
        <v>3.7674063428348759</v>
      </c>
      <c r="C148">
        <f t="shared" si="18"/>
        <v>3.4043611910730041E-2</v>
      </c>
      <c r="D148">
        <f t="shared" si="18"/>
        <v>2.2625899280575541</v>
      </c>
      <c r="E148">
        <f t="shared" si="18"/>
        <v>2.9964028776978417</v>
      </c>
      <c r="F148">
        <f t="shared" si="19"/>
        <v>9.0604427605010009</v>
      </c>
    </row>
    <row r="149" spans="1:6" x14ac:dyDescent="0.25">
      <c r="A149" t="s">
        <v>278</v>
      </c>
      <c r="B149">
        <f t="shared" si="18"/>
        <v>0.63711427939461862</v>
      </c>
      <c r="C149">
        <f t="shared" si="18"/>
        <v>7.7414066433377287E-3</v>
      </c>
      <c r="D149">
        <f t="shared" si="18"/>
        <v>8.7809695344720023E-2</v>
      </c>
      <c r="E149">
        <f t="shared" si="18"/>
        <v>1.6475245152964633</v>
      </c>
      <c r="F149">
        <f t="shared" si="19"/>
        <v>2.3801898966791395</v>
      </c>
    </row>
    <row r="150" spans="1:6" x14ac:dyDescent="0.25">
      <c r="A150" t="s">
        <v>279</v>
      </c>
      <c r="B150">
        <f t="shared" si="18"/>
        <v>1.517666624341501E-2</v>
      </c>
      <c r="C150">
        <f t="shared" si="18"/>
        <v>3.7138182430644089E-2</v>
      </c>
      <c r="D150">
        <f t="shared" si="18"/>
        <v>1.3878255797242347</v>
      </c>
      <c r="E150">
        <f t="shared" si="18"/>
        <v>2.1409133562715041</v>
      </c>
      <c r="F150">
        <f>SUM(B150:E150)</f>
        <v>3.5810537846697978</v>
      </c>
    </row>
    <row r="151" spans="1:6" x14ac:dyDescent="0.25">
      <c r="A151" t="s">
        <v>588</v>
      </c>
      <c r="B151">
        <f t="shared" ref="B151:E151" si="20">(B126-B140)^2/B140</f>
        <v>0.74528424065428156</v>
      </c>
      <c r="C151">
        <f t="shared" si="20"/>
        <v>3.6234748464964326E-3</v>
      </c>
      <c r="D151">
        <f t="shared" si="20"/>
        <v>0.58864652749544855</v>
      </c>
      <c r="E151">
        <f t="shared" si="20"/>
        <v>0.24078918683235237</v>
      </c>
      <c r="F151">
        <f t="shared" ref="F151:F154" si="21">SUM(B151:E151)</f>
        <v>1.578343429828579</v>
      </c>
    </row>
    <row r="152" spans="1:6" x14ac:dyDescent="0.25">
      <c r="A152" t="s">
        <v>622</v>
      </c>
      <c r="B152">
        <f t="shared" ref="B152:E152" si="22">(B127-B141)^2/B141</f>
        <v>1.0462981693852844</v>
      </c>
      <c r="C152">
        <f>(C127-C141)^2/C141</f>
        <v>8.1475215432049927E-2</v>
      </c>
      <c r="D152">
        <f t="shared" si="22"/>
        <v>0.84085164300991611</v>
      </c>
      <c r="E152">
        <f t="shared" si="22"/>
        <v>7.9944207898987013E-2</v>
      </c>
      <c r="F152">
        <f>SUM(B152:E152)</f>
        <v>2.0485692357262377</v>
      </c>
    </row>
    <row r="153" spans="1:6" x14ac:dyDescent="0.25">
      <c r="A153" t="s">
        <v>642</v>
      </c>
      <c r="B153">
        <f t="shared" ref="B153:E153" si="23">(B128-B142)^2/B142</f>
        <v>9.9229785349508021E-2</v>
      </c>
      <c r="C153">
        <f t="shared" si="23"/>
        <v>5.8987306093968635E-2</v>
      </c>
      <c r="D153">
        <f t="shared" si="23"/>
        <v>2.4431688491744845E-3</v>
      </c>
      <c r="E153">
        <f t="shared" si="23"/>
        <v>0.54802014643830643</v>
      </c>
      <c r="F153">
        <f t="shared" si="21"/>
        <v>0.70868040673095756</v>
      </c>
    </row>
    <row r="154" spans="1:6" x14ac:dyDescent="0.25">
      <c r="A154" t="s">
        <v>683</v>
      </c>
      <c r="B154">
        <f t="shared" ref="B154:E154" si="24">(B129-B143)^2/B143</f>
        <v>0.83989368486790128</v>
      </c>
      <c r="C154">
        <f t="shared" si="24"/>
        <v>0.30605324071946122</v>
      </c>
      <c r="D154">
        <f t="shared" si="24"/>
        <v>1.3404989396289341E-2</v>
      </c>
      <c r="E154">
        <f t="shared" si="24"/>
        <v>3.8771907960105567</v>
      </c>
      <c r="F154">
        <f t="shared" si="21"/>
        <v>5.0365427109942082</v>
      </c>
    </row>
    <row r="155" spans="1:6" x14ac:dyDescent="0.25">
      <c r="F155">
        <f>SUM(F146:F154)</f>
        <v>30.619944787532543</v>
      </c>
    </row>
    <row r="156" spans="1:6" x14ac:dyDescent="0.25">
      <c r="B156" t="s">
        <v>780</v>
      </c>
      <c r="C156" t="s">
        <v>403</v>
      </c>
      <c r="D156" t="s">
        <v>781</v>
      </c>
      <c r="E156" t="s">
        <v>782</v>
      </c>
    </row>
    <row r="163" spans="1:6" x14ac:dyDescent="0.25">
      <c r="A163" t="s">
        <v>783</v>
      </c>
      <c r="B163" t="s">
        <v>1</v>
      </c>
      <c r="C163" t="s">
        <v>8</v>
      </c>
      <c r="D163" t="s">
        <v>10</v>
      </c>
      <c r="E163" t="s">
        <v>11</v>
      </c>
    </row>
    <row r="164" spans="1:6" x14ac:dyDescent="0.25">
      <c r="A164" t="s">
        <v>784</v>
      </c>
      <c r="B164">
        <f>SUM(B78:B83)+SUM(B121:B125)</f>
        <v>109</v>
      </c>
      <c r="C164">
        <f>SUM(C78:C83)+SUM(C121:C125)</f>
        <v>88</v>
      </c>
      <c r="D164">
        <f>SUM(D78:D83)+SUM(D121:D125)</f>
        <v>43</v>
      </c>
      <c r="E164">
        <f>SUM(E78:E83)+SUM(E121:E125)</f>
        <v>42</v>
      </c>
      <c r="F164">
        <f>SUM(B164:E164)</f>
        <v>282</v>
      </c>
    </row>
    <row r="165" spans="1:6" x14ac:dyDescent="0.25">
      <c r="A165" t="s">
        <v>785</v>
      </c>
      <c r="B165">
        <f>SUM(B84:B87)+SUM(B126:B129)</f>
        <v>98</v>
      </c>
      <c r="C165">
        <f>SUM(C84:C87)+SUM(C126:C129)</f>
        <v>92</v>
      </c>
      <c r="D165">
        <f>SUM(D84:D87)+SUM(D126:D129)</f>
        <v>45</v>
      </c>
      <c r="E165">
        <f>SUM(E84:E87)+SUM(E126:E129)</f>
        <v>63</v>
      </c>
      <c r="F165">
        <f>SUM(B165:E165)</f>
        <v>298</v>
      </c>
    </row>
    <row r="166" spans="1:6" x14ac:dyDescent="0.25">
      <c r="B166">
        <f>B164+B165</f>
        <v>207</v>
      </c>
      <c r="C166">
        <f t="shared" ref="C166" si="25">C164+C165</f>
        <v>180</v>
      </c>
      <c r="D166">
        <f>D164+D165</f>
        <v>88</v>
      </c>
      <c r="E166">
        <f t="shared" ref="E166:F166" si="26">E164+E165</f>
        <v>105</v>
      </c>
      <c r="F166">
        <f t="shared" si="26"/>
        <v>580</v>
      </c>
    </row>
    <row r="167" spans="1:6" x14ac:dyDescent="0.25">
      <c r="A167" t="s">
        <v>395</v>
      </c>
    </row>
    <row r="168" spans="1:6" x14ac:dyDescent="0.25">
      <c r="A168" t="s">
        <v>396</v>
      </c>
    </row>
    <row r="169" spans="1:6" x14ac:dyDescent="0.25">
      <c r="A169" t="s">
        <v>784</v>
      </c>
      <c r="B169">
        <f>B166*F164/F166</f>
        <v>100.6448275862069</v>
      </c>
      <c r="C169">
        <f>C166*F164/F166</f>
        <v>87.517241379310349</v>
      </c>
      <c r="D169">
        <f>D166*F164/F166</f>
        <v>42.786206896551725</v>
      </c>
      <c r="E169">
        <f>E166*F164/F166</f>
        <v>51.051724137931032</v>
      </c>
    </row>
    <row r="170" spans="1:6" x14ac:dyDescent="0.25">
      <c r="A170" t="s">
        <v>785</v>
      </c>
      <c r="B170">
        <f>B166*F165/F166</f>
        <v>106.3551724137931</v>
      </c>
      <c r="C170">
        <f>C166*F165/F166</f>
        <v>92.482758620689651</v>
      </c>
      <c r="D170">
        <f>D166*F165/F166</f>
        <v>45.213793103448275</v>
      </c>
      <c r="E170">
        <f>E166*F165/F166</f>
        <v>53.948275862068968</v>
      </c>
    </row>
    <row r="172" spans="1:6" x14ac:dyDescent="0.25">
      <c r="A172" t="s">
        <v>397</v>
      </c>
    </row>
    <row r="173" spans="1:6" x14ac:dyDescent="0.25">
      <c r="A173" t="s">
        <v>784</v>
      </c>
      <c r="B173">
        <f t="shared" ref="B173:E174" si="27">(B164-B169)^2/B169</f>
        <v>0.69361643055540712</v>
      </c>
      <c r="C173">
        <f t="shared" si="27"/>
        <v>2.6629711149153122E-3</v>
      </c>
      <c r="D173">
        <f t="shared" si="27"/>
        <v>1.068276306720903E-3</v>
      </c>
      <c r="E173">
        <f t="shared" si="27"/>
        <v>1.6049156272927358</v>
      </c>
      <c r="F173">
        <f>SUM(B173:E173)</f>
        <v>2.3022633052697792</v>
      </c>
    </row>
    <row r="174" spans="1:6" x14ac:dyDescent="0.25">
      <c r="A174" t="s">
        <v>785</v>
      </c>
      <c r="B174">
        <f t="shared" si="27"/>
        <v>0.65637527992155975</v>
      </c>
      <c r="C174">
        <f t="shared" si="27"/>
        <v>2.5199928000205307E-3</v>
      </c>
      <c r="D174">
        <f t="shared" si="27"/>
        <v>1.0109191895815255E-3</v>
      </c>
      <c r="E174">
        <f t="shared" si="27"/>
        <v>1.5187456607266827</v>
      </c>
      <c r="F174">
        <f>SUM(B174:E174)</f>
        <v>2.1786518526378447</v>
      </c>
    </row>
    <row r="175" spans="1:6" x14ac:dyDescent="0.25">
      <c r="F175">
        <f>F173+F174</f>
        <v>4.4809151579076243</v>
      </c>
    </row>
    <row r="176" spans="1:6" x14ac:dyDescent="0.25">
      <c r="B176" t="s">
        <v>407</v>
      </c>
      <c r="C176" t="s">
        <v>786</v>
      </c>
      <c r="D176" t="s">
        <v>787</v>
      </c>
      <c r="E176" t="s">
        <v>790</v>
      </c>
    </row>
    <row r="180" spans="1:6" x14ac:dyDescent="0.25">
      <c r="A180" s="13" t="s">
        <v>789</v>
      </c>
      <c r="B180" t="s">
        <v>1</v>
      </c>
      <c r="C180" t="s">
        <v>8</v>
      </c>
      <c r="D180" t="s">
        <v>10</v>
      </c>
      <c r="E180" t="s">
        <v>11</v>
      </c>
    </row>
    <row r="181" spans="1:6" x14ac:dyDescent="0.25">
      <c r="A181" t="s">
        <v>393</v>
      </c>
      <c r="B181">
        <f>B88</f>
        <v>106</v>
      </c>
      <c r="C181">
        <f>C88</f>
        <v>89</v>
      </c>
      <c r="D181">
        <f>D88</f>
        <v>51</v>
      </c>
      <c r="E181">
        <f>E88</f>
        <v>56</v>
      </c>
      <c r="F181">
        <f>SUM(B181:E181)</f>
        <v>302</v>
      </c>
    </row>
    <row r="182" spans="1:6" x14ac:dyDescent="0.25">
      <c r="A182" t="s">
        <v>394</v>
      </c>
      <c r="B182">
        <f>B130</f>
        <v>101</v>
      </c>
      <c r="C182">
        <f>C130</f>
        <v>91</v>
      </c>
      <c r="D182">
        <f>D130</f>
        <v>37</v>
      </c>
      <c r="E182">
        <f>E130</f>
        <v>49</v>
      </c>
      <c r="F182">
        <f>SUM(B182:E182)</f>
        <v>278</v>
      </c>
    </row>
    <row r="183" spans="1:6" x14ac:dyDescent="0.25">
      <c r="B183">
        <f>B181+B182</f>
        <v>207</v>
      </c>
      <c r="C183">
        <f t="shared" ref="C183:F183" si="28">C181+C182</f>
        <v>180</v>
      </c>
      <c r="D183">
        <f>D181+D182</f>
        <v>88</v>
      </c>
      <c r="E183">
        <f t="shared" si="28"/>
        <v>105</v>
      </c>
      <c r="F183">
        <f t="shared" si="28"/>
        <v>580</v>
      </c>
    </row>
    <row r="185" spans="1:6" x14ac:dyDescent="0.25">
      <c r="A185" t="s">
        <v>395</v>
      </c>
    </row>
    <row r="186" spans="1:6" x14ac:dyDescent="0.25">
      <c r="A186" t="s">
        <v>396</v>
      </c>
    </row>
    <row r="187" spans="1:6" x14ac:dyDescent="0.25">
      <c r="A187" t="s">
        <v>393</v>
      </c>
      <c r="B187">
        <f>B183*F181/F183</f>
        <v>107.78275862068965</v>
      </c>
      <c r="C187">
        <f>C183*F181/F183</f>
        <v>93.724137931034477</v>
      </c>
      <c r="D187">
        <f>D183*F181/F183</f>
        <v>45.820689655172416</v>
      </c>
      <c r="E187">
        <f>E183*F181/F183</f>
        <v>54.672413793103445</v>
      </c>
      <c r="F187">
        <f>F183*F181/F183</f>
        <v>302</v>
      </c>
    </row>
    <row r="188" spans="1:6" x14ac:dyDescent="0.25">
      <c r="A188" t="s">
        <v>394</v>
      </c>
      <c r="B188">
        <f>B183*F182/F183</f>
        <v>99.217241379310352</v>
      </c>
      <c r="C188">
        <f>C183*F182/F183</f>
        <v>86.275862068965523</v>
      </c>
      <c r="D188">
        <f>D183*F182/F183</f>
        <v>42.179310344827584</v>
      </c>
      <c r="E188">
        <f>E183*F182/F183</f>
        <v>50.327586206896555</v>
      </c>
      <c r="F188">
        <f>F183*F181/F183</f>
        <v>302</v>
      </c>
    </row>
    <row r="190" spans="1:6" x14ac:dyDescent="0.25">
      <c r="A190" t="s">
        <v>397</v>
      </c>
    </row>
    <row r="191" spans="1:6" x14ac:dyDescent="0.25">
      <c r="A191" t="s">
        <v>393</v>
      </c>
      <c r="B191">
        <f t="shared" ref="B191:E192" si="29">(B181-B187)^2/B187</f>
        <v>2.9487353453515844E-2</v>
      </c>
      <c r="C191">
        <f t="shared" si="29"/>
        <v>0.23811879931998622</v>
      </c>
      <c r="D191">
        <f>(D181-D187)^2/D187</f>
        <v>0.58543980568415321</v>
      </c>
      <c r="E191">
        <f t="shared" si="29"/>
        <v>3.2237192661947342E-2</v>
      </c>
      <c r="F191">
        <f>SUM(B191:E191)</f>
        <v>0.88528315111960265</v>
      </c>
    </row>
    <row r="192" spans="1:6" x14ac:dyDescent="0.25">
      <c r="A192" t="s">
        <v>394</v>
      </c>
      <c r="B192">
        <f>(B182-B188)^2/B188</f>
        <v>3.2033024255258218E-2</v>
      </c>
      <c r="C192">
        <f t="shared" si="29"/>
        <v>0.25867581796631595</v>
      </c>
      <c r="D192">
        <f t="shared" si="29"/>
        <v>0.63598137164249746</v>
      </c>
      <c r="E192">
        <f t="shared" si="29"/>
        <v>3.5020259654345666E-2</v>
      </c>
      <c r="F192">
        <f>SUM(B192:E192)</f>
        <v>0.96171047351841721</v>
      </c>
    </row>
    <row r="193" spans="1:12" x14ac:dyDescent="0.25">
      <c r="F193">
        <f>F191+F192</f>
        <v>1.8469936246380199</v>
      </c>
      <c r="G193">
        <f>G191+G192</f>
        <v>0</v>
      </c>
    </row>
    <row r="194" spans="1:12" x14ac:dyDescent="0.25">
      <c r="B194" t="s">
        <v>407</v>
      </c>
      <c r="C194" t="s">
        <v>786</v>
      </c>
      <c r="D194" t="s">
        <v>787</v>
      </c>
      <c r="E194" t="s">
        <v>788</v>
      </c>
    </row>
    <row r="198" spans="1:12" x14ac:dyDescent="0.25">
      <c r="A198" s="13" t="s">
        <v>408</v>
      </c>
      <c r="B198" s="6" t="s">
        <v>409</v>
      </c>
      <c r="C198" s="6" t="s">
        <v>3</v>
      </c>
      <c r="D198" s="6" t="s">
        <v>4</v>
      </c>
      <c r="E198" s="6" t="s">
        <v>5</v>
      </c>
      <c r="F198" s="6" t="s">
        <v>6</v>
      </c>
      <c r="G198" s="6" t="s">
        <v>7</v>
      </c>
      <c r="H198" s="6" t="s">
        <v>446</v>
      </c>
      <c r="I198" s="6" t="s">
        <v>513</v>
      </c>
      <c r="J198" s="6" t="s">
        <v>531</v>
      </c>
      <c r="K198" s="6" t="s">
        <v>557</v>
      </c>
    </row>
    <row r="199" spans="1:12" x14ac:dyDescent="0.25">
      <c r="A199" t="s">
        <v>1</v>
      </c>
      <c r="B199">
        <f>nbOfRequi!B2</f>
        <v>10</v>
      </c>
      <c r="C199">
        <f>nbOfRequi!C2</f>
        <v>11</v>
      </c>
      <c r="D199">
        <f>nbOfRequi!D2</f>
        <v>9</v>
      </c>
      <c r="E199">
        <f>nbOfRequi!E2</f>
        <v>6</v>
      </c>
      <c r="F199">
        <f>nbOfRequi!F2</f>
        <v>12</v>
      </c>
      <c r="G199">
        <f>nbOfRequi!G2</f>
        <v>5</v>
      </c>
      <c r="H199">
        <f>nbOfRequi!B10</f>
        <v>31</v>
      </c>
      <c r="I199">
        <f>nbOfRequi!C10</f>
        <v>6</v>
      </c>
      <c r="J199">
        <f>nbOfRequi!D10</f>
        <v>7</v>
      </c>
      <c r="K199">
        <f>nbOfRequi!E10</f>
        <v>9</v>
      </c>
      <c r="L199">
        <f>SUM(B199:K199)</f>
        <v>106</v>
      </c>
    </row>
    <row r="200" spans="1:12" x14ac:dyDescent="0.25">
      <c r="A200" t="s">
        <v>8</v>
      </c>
      <c r="B200">
        <f>nbOfRequi!B3</f>
        <v>9</v>
      </c>
      <c r="C200">
        <f>nbOfRequi!C3</f>
        <v>9</v>
      </c>
      <c r="D200">
        <f>nbOfRequi!D3</f>
        <v>9</v>
      </c>
      <c r="E200">
        <f>nbOfRequi!E3</f>
        <v>5</v>
      </c>
      <c r="F200">
        <f>nbOfRequi!F3</f>
        <v>8</v>
      </c>
      <c r="G200">
        <f>nbOfRequi!G3</f>
        <v>5</v>
      </c>
      <c r="H200">
        <f>nbOfRequi!B11</f>
        <v>16</v>
      </c>
      <c r="I200">
        <f>nbOfRequi!C11</f>
        <v>6</v>
      </c>
      <c r="J200">
        <f>nbOfRequi!D11</f>
        <v>11</v>
      </c>
      <c r="K200">
        <f>nbOfRequi!E11</f>
        <v>11</v>
      </c>
      <c r="L200">
        <f>SUM(B200:K200)</f>
        <v>89</v>
      </c>
    </row>
    <row r="201" spans="1:12" x14ac:dyDescent="0.25">
      <c r="A201" t="s">
        <v>10</v>
      </c>
      <c r="B201">
        <f>nbOfRequi!B4</f>
        <v>3</v>
      </c>
      <c r="C201">
        <f>nbOfRequi!C4</f>
        <v>2</v>
      </c>
      <c r="D201">
        <f>nbOfRequi!D4</f>
        <v>4</v>
      </c>
      <c r="E201">
        <f>nbOfRequi!E4</f>
        <v>6</v>
      </c>
      <c r="F201">
        <f>nbOfRequi!F4</f>
        <v>8</v>
      </c>
      <c r="G201">
        <f>nbOfRequi!G4</f>
        <v>6</v>
      </c>
      <c r="H201">
        <f>nbOfRequi!B12</f>
        <v>3</v>
      </c>
      <c r="I201">
        <f>nbOfRequi!C12</f>
        <v>6</v>
      </c>
      <c r="J201">
        <f>nbOfRequi!D12</f>
        <v>5</v>
      </c>
      <c r="K201">
        <f>nbOfRequi!E12</f>
        <v>8</v>
      </c>
      <c r="L201">
        <f>SUM(B201:K201)</f>
        <v>51</v>
      </c>
    </row>
    <row r="202" spans="1:12" x14ac:dyDescent="0.25">
      <c r="A202" t="s">
        <v>11</v>
      </c>
      <c r="B202">
        <f>nbOfRequi!B5</f>
        <v>1</v>
      </c>
      <c r="C202">
        <f>nbOfRequi!C5</f>
        <v>3</v>
      </c>
      <c r="D202">
        <f>nbOfRequi!D5</f>
        <v>6</v>
      </c>
      <c r="E202">
        <f>nbOfRequi!E5</f>
        <v>3</v>
      </c>
      <c r="F202">
        <f>nbOfRequi!F5</f>
        <v>5</v>
      </c>
      <c r="G202">
        <f>nbOfRequi!G5</f>
        <v>6</v>
      </c>
      <c r="H202">
        <f>nbOfRequi!B13</f>
        <v>14</v>
      </c>
      <c r="I202">
        <f>nbOfRequi!C13</f>
        <v>1</v>
      </c>
      <c r="J202">
        <f>nbOfRequi!D13</f>
        <v>5</v>
      </c>
      <c r="K202">
        <f>nbOfRequi!E13</f>
        <v>12</v>
      </c>
      <c r="L202">
        <f>SUM(B202:K202)</f>
        <v>56</v>
      </c>
    </row>
    <row r="203" spans="1:12" x14ac:dyDescent="0.25">
      <c r="B203">
        <f>SUM(B199:B202)</f>
        <v>23</v>
      </c>
      <c r="C203">
        <f t="shared" ref="C203:K203" si="30">SUM(C199:C202)</f>
        <v>25</v>
      </c>
      <c r="D203">
        <f t="shared" si="30"/>
        <v>28</v>
      </c>
      <c r="E203">
        <f t="shared" si="30"/>
        <v>20</v>
      </c>
      <c r="F203">
        <f t="shared" si="30"/>
        <v>33</v>
      </c>
      <c r="G203">
        <f t="shared" si="30"/>
        <v>22</v>
      </c>
      <c r="H203">
        <f t="shared" si="30"/>
        <v>64</v>
      </c>
      <c r="I203">
        <f t="shared" si="30"/>
        <v>19</v>
      </c>
      <c r="J203">
        <f>SUM(J199:J202)</f>
        <v>28</v>
      </c>
      <c r="K203">
        <f t="shared" si="30"/>
        <v>40</v>
      </c>
      <c r="L203">
        <f>SUM(L199:L202)</f>
        <v>302</v>
      </c>
    </row>
    <row r="205" spans="1:12" x14ac:dyDescent="0.25">
      <c r="A205" t="s">
        <v>395</v>
      </c>
    </row>
    <row r="206" spans="1:12" x14ac:dyDescent="0.25">
      <c r="A206" t="s">
        <v>396</v>
      </c>
    </row>
    <row r="207" spans="1:12" x14ac:dyDescent="0.25">
      <c r="A207" t="s">
        <v>1</v>
      </c>
      <c r="B207">
        <f>B203*L199/L203</f>
        <v>8.072847682119205</v>
      </c>
      <c r="C207">
        <f>C203*L199/L203</f>
        <v>8.774834437086092</v>
      </c>
      <c r="D207">
        <f>D203*L199/L203</f>
        <v>9.8278145695364234</v>
      </c>
      <c r="E207">
        <f>E203*L199/L203</f>
        <v>7.0198675496688745</v>
      </c>
      <c r="F207">
        <f>F203*L199/L203</f>
        <v>11.582781456953642</v>
      </c>
      <c r="G207">
        <f>G203*L199/L203</f>
        <v>7.7218543046357615</v>
      </c>
      <c r="H207">
        <f>H203*L199/L203</f>
        <v>22.463576158940398</v>
      </c>
      <c r="I207">
        <f>I203*L199/L203</f>
        <v>6.6688741721854301</v>
      </c>
      <c r="J207">
        <f>J203*L199/L203</f>
        <v>9.8278145695364234</v>
      </c>
      <c r="K207">
        <f>K203*L199/L203</f>
        <v>14.039735099337749</v>
      </c>
    </row>
    <row r="208" spans="1:12" x14ac:dyDescent="0.25">
      <c r="A208" t="s">
        <v>8</v>
      </c>
      <c r="B208">
        <f>B203*L200/L203</f>
        <v>6.7781456953642385</v>
      </c>
      <c r="C208">
        <f>C203*L200/L203</f>
        <v>7.3675496688741724</v>
      </c>
      <c r="D208">
        <f>D203*L200/L203</f>
        <v>8.2516556291390728</v>
      </c>
      <c r="E208">
        <f>E203*L200/L203</f>
        <v>5.8940397350993381</v>
      </c>
      <c r="F208">
        <f>F203*L200/L203</f>
        <v>9.725165562913908</v>
      </c>
      <c r="G208">
        <f>G203*L200/L203</f>
        <v>6.4834437086092711</v>
      </c>
      <c r="H208">
        <f>H203*L200/L203</f>
        <v>18.860927152317881</v>
      </c>
      <c r="I208">
        <f>I203*L200/L203</f>
        <v>5.5993377483443707</v>
      </c>
      <c r="J208">
        <f>J203*L200/L203</f>
        <v>8.2516556291390728</v>
      </c>
      <c r="K208">
        <f>K203*L200/L203</f>
        <v>11.788079470198676</v>
      </c>
    </row>
    <row r="209" spans="1:12" x14ac:dyDescent="0.25">
      <c r="A209" t="s">
        <v>10</v>
      </c>
      <c r="B209">
        <f>B203*L201/L203</f>
        <v>3.8841059602649008</v>
      </c>
      <c r="C209">
        <f>C203*L201/L203</f>
        <v>4.2218543046357615</v>
      </c>
      <c r="D209">
        <f>D203*L201/L203</f>
        <v>4.7284768211920527</v>
      </c>
      <c r="E209">
        <f>E203*L201/L203</f>
        <v>3.3774834437086092</v>
      </c>
      <c r="F209">
        <f>F203*L201/L203</f>
        <v>5.572847682119205</v>
      </c>
      <c r="G209">
        <f>G203*L201/L203</f>
        <v>3.7152317880794703</v>
      </c>
      <c r="H209">
        <f>H203*L201/L203</f>
        <v>10.80794701986755</v>
      </c>
      <c r="I209">
        <f>I203*L201/L203</f>
        <v>3.2086092715231787</v>
      </c>
      <c r="J209">
        <f>J203*L201/L203</f>
        <v>4.7284768211920527</v>
      </c>
      <c r="K209">
        <f>K203*L201/L203</f>
        <v>6.7549668874172184</v>
      </c>
    </row>
    <row r="210" spans="1:12" x14ac:dyDescent="0.25">
      <c r="A210" t="s">
        <v>11</v>
      </c>
      <c r="B210">
        <f>B203*L202/L203</f>
        <v>4.2649006622516552</v>
      </c>
      <c r="C210">
        <f>C203*L202/L203</f>
        <v>4.6357615894039732</v>
      </c>
      <c r="D210">
        <f>D203*L202/L203</f>
        <v>5.1920529801324502</v>
      </c>
      <c r="E210">
        <f>E203*L202/L203</f>
        <v>3.7086092715231787</v>
      </c>
      <c r="F210">
        <f>F203*L202/L203</f>
        <v>6.1192052980132452</v>
      </c>
      <c r="G210">
        <f>G203*L202/L203</f>
        <v>4.0794701986754971</v>
      </c>
      <c r="H210">
        <f>H203*L202/L203</f>
        <v>11.867549668874172</v>
      </c>
      <c r="I210">
        <f>I203*L202/L203</f>
        <v>3.5231788079470197</v>
      </c>
      <c r="J210">
        <f>J203*L202/L203</f>
        <v>5.1920529801324502</v>
      </c>
      <c r="K210">
        <f>K203*L202/L203</f>
        <v>7.4172185430463573</v>
      </c>
    </row>
    <row r="212" spans="1:12" x14ac:dyDescent="0.25">
      <c r="A212" t="s">
        <v>397</v>
      </c>
    </row>
    <row r="213" spans="1:12" x14ac:dyDescent="0.25">
      <c r="A213" t="s">
        <v>1</v>
      </c>
      <c r="B213">
        <f t="shared" ref="B213:G213" si="31">(B199-B207)^2/B207</f>
        <v>0.46005030722174856</v>
      </c>
      <c r="C213">
        <f t="shared" si="31"/>
        <v>0.56426839935024409</v>
      </c>
      <c r="D213">
        <f t="shared" si="31"/>
        <v>6.9728316167151527E-2</v>
      </c>
      <c r="E213">
        <f t="shared" si="31"/>
        <v>0.1481694364613271</v>
      </c>
      <c r="F213">
        <f>(F199-F207)^2/F207</f>
        <v>1.5028455238376561E-2</v>
      </c>
      <c r="G213">
        <f t="shared" si="31"/>
        <v>0.95941862710574433</v>
      </c>
      <c r="H213">
        <f>(H199-H207)^2/H207</f>
        <v>3.2439417249781322</v>
      </c>
      <c r="I213">
        <f>(I199-I207)^2/I207</f>
        <v>6.7086684598538643E-2</v>
      </c>
      <c r="J213">
        <f t="shared" ref="J213:K213" si="32">(J199-J207)^2/J207</f>
        <v>0.81366362614019716</v>
      </c>
      <c r="K213">
        <f t="shared" si="32"/>
        <v>1.8090747219792582</v>
      </c>
      <c r="L213">
        <f>SUM(B213:K213)</f>
        <v>8.1504302992407176</v>
      </c>
    </row>
    <row r="214" spans="1:12" x14ac:dyDescent="0.25">
      <c r="A214" t="s">
        <v>8</v>
      </c>
      <c r="B214">
        <f>(B200-B208)^2/B208</f>
        <v>0.72831667728900629</v>
      </c>
      <c r="C214">
        <f t="shared" ref="C214:F214" si="33">(C200-C208)^2/C208</f>
        <v>0.36170697224495857</v>
      </c>
      <c r="D214">
        <f t="shared" si="33"/>
        <v>6.7867507148703682E-2</v>
      </c>
      <c r="E214">
        <f>(E200-E208)^2/E208</f>
        <v>0.13561276880720302</v>
      </c>
      <c r="F214">
        <f t="shared" si="33"/>
        <v>0.30603039096974682</v>
      </c>
      <c r="G214">
        <f>(G200-G208)^2/G208</f>
        <v>0.3394191937982397</v>
      </c>
      <c r="H214">
        <f t="shared" ref="H214:J214" si="34">(H200-H208)^2/H208</f>
        <v>0.43396086018304941</v>
      </c>
      <c r="I214">
        <f t="shared" si="34"/>
        <v>2.8669504701555982E-2</v>
      </c>
      <c r="J214">
        <f t="shared" si="34"/>
        <v>0.91537954567197821</v>
      </c>
      <c r="K214">
        <f>(K200-K208)^2/K208</f>
        <v>5.268621177170929E-2</v>
      </c>
      <c r="L214">
        <f>SUM(B214:K214)</f>
        <v>3.3696496325861505</v>
      </c>
    </row>
    <row r="215" spans="1:12" x14ac:dyDescent="0.25">
      <c r="A215" t="s">
        <v>10</v>
      </c>
      <c r="B215">
        <f>(B201-B209)^2/B209</f>
        <v>0.20124151013702352</v>
      </c>
      <c r="C215">
        <f t="shared" ref="C215:E215" si="35">(C201-C209)^2/C209</f>
        <v>1.1693052850279182</v>
      </c>
      <c r="D215">
        <f>(D201-D209)^2/D209</f>
        <v>0.11223032259261313</v>
      </c>
      <c r="E215">
        <f t="shared" si="35"/>
        <v>2.0363069731203742</v>
      </c>
      <c r="F215">
        <f>(F201-F209)^2/F209</f>
        <v>1.057101989902925</v>
      </c>
      <c r="G215">
        <f>(G201-G209)^2/G209</f>
        <v>1.4050713602719833</v>
      </c>
      <c r="H215">
        <f t="shared" ref="H215:K215" si="36">(H201-H209)^2/H209</f>
        <v>5.6406676081028442</v>
      </c>
      <c r="I215">
        <f t="shared" si="36"/>
        <v>2.4284235130092471</v>
      </c>
      <c r="J215">
        <f>(J201-J209)^2/J209</f>
        <v>1.5591667130428363E-2</v>
      </c>
      <c r="K215">
        <f t="shared" si="36"/>
        <v>0.2294766913387872</v>
      </c>
      <c r="L215">
        <f>SUM(B215:K215)</f>
        <v>14.295416920634143</v>
      </c>
    </row>
    <row r="216" spans="1:12" x14ac:dyDescent="0.25">
      <c r="A216" t="s">
        <v>11</v>
      </c>
      <c r="B216">
        <f>(B202-B210)^2/B210</f>
        <v>2.499372711941096</v>
      </c>
      <c r="C216">
        <f t="shared" ref="C216:F216" si="37">(C202-C210)^2/C210</f>
        <v>0.57719016083254482</v>
      </c>
      <c r="D216">
        <f t="shared" si="37"/>
        <v>0.12572644952020548</v>
      </c>
      <c r="E216">
        <f>(E202-E210)^2/E210</f>
        <v>0.13539498580889303</v>
      </c>
      <c r="F216">
        <f t="shared" si="37"/>
        <v>0.20470313351108058</v>
      </c>
      <c r="G216">
        <f>(G202-G210)^2/G210</f>
        <v>0.90414552335082088</v>
      </c>
      <c r="H216">
        <f t="shared" ref="H216:K216" si="38">(H202-H210)^2/H210</f>
        <v>0.38317466887417212</v>
      </c>
      <c r="I216">
        <f t="shared" si="38"/>
        <v>1.8070133944131852</v>
      </c>
      <c r="J216">
        <f t="shared" si="38"/>
        <v>7.1040005406135878E-3</v>
      </c>
      <c r="K216">
        <f t="shared" si="38"/>
        <v>2.8315042573320723</v>
      </c>
      <c r="L216">
        <f>SUM(B216:K216)</f>
        <v>9.4753292861246852</v>
      </c>
    </row>
    <row r="217" spans="1:12" x14ac:dyDescent="0.25">
      <c r="L217">
        <f>SUM(L213:L216)</f>
        <v>35.290826138585693</v>
      </c>
    </row>
    <row r="218" spans="1:12" x14ac:dyDescent="0.25">
      <c r="B218" t="s">
        <v>780</v>
      </c>
      <c r="C218" t="s">
        <v>791</v>
      </c>
      <c r="D218" t="s">
        <v>781</v>
      </c>
      <c r="E218" t="s">
        <v>404</v>
      </c>
    </row>
    <row r="222" spans="1:12" x14ac:dyDescent="0.25">
      <c r="A222" s="13" t="s">
        <v>411</v>
      </c>
      <c r="B222" s="6" t="s">
        <v>412</v>
      </c>
      <c r="C222" s="6" t="s">
        <v>13</v>
      </c>
      <c r="D222" s="6" t="s">
        <v>14</v>
      </c>
      <c r="E222" s="6" t="s">
        <v>15</v>
      </c>
      <c r="F222" s="6" t="s">
        <v>16</v>
      </c>
      <c r="G222" s="6" t="s">
        <v>588</v>
      </c>
      <c r="H222" s="6" t="s">
        <v>622</v>
      </c>
      <c r="I222" s="6" t="s">
        <v>642</v>
      </c>
      <c r="J222" s="6" t="s">
        <v>683</v>
      </c>
    </row>
    <row r="223" spans="1:12" x14ac:dyDescent="0.25">
      <c r="A223" t="s">
        <v>1</v>
      </c>
      <c r="B223">
        <f>nbOfRequi!B18</f>
        <v>13</v>
      </c>
      <c r="C223">
        <f>nbOfRequi!C18</f>
        <v>15</v>
      </c>
      <c r="D223">
        <f>nbOfRequi!D18</f>
        <v>11</v>
      </c>
      <c r="E223">
        <f>nbOfRequi!E18</f>
        <v>9</v>
      </c>
      <c r="F223">
        <f>nbOfRequi!F18</f>
        <v>8</v>
      </c>
      <c r="G223">
        <f>nbOfRequi!B27</f>
        <v>9</v>
      </c>
      <c r="H223">
        <f>nbOfRequi!C27</f>
        <v>6</v>
      </c>
      <c r="I223">
        <f>nbOfRequi!D27</f>
        <v>18</v>
      </c>
      <c r="J223">
        <f>nbOfRequi!E27</f>
        <v>12</v>
      </c>
      <c r="K223">
        <f>SUM(B223:J223)</f>
        <v>101</v>
      </c>
    </row>
    <row r="224" spans="1:12" x14ac:dyDescent="0.25">
      <c r="A224" t="s">
        <v>8</v>
      </c>
      <c r="B224">
        <f>nbOfRequi!B19</f>
        <v>8</v>
      </c>
      <c r="C224">
        <f>nbOfRequi!C19</f>
        <v>16</v>
      </c>
      <c r="D224">
        <f>nbOfRequi!D19</f>
        <v>6</v>
      </c>
      <c r="E224">
        <f>nbOfRequi!E19</f>
        <v>6</v>
      </c>
      <c r="F224">
        <f>nbOfRequi!F19</f>
        <v>7</v>
      </c>
      <c r="G224">
        <f>nbOfRequi!B28</f>
        <v>11</v>
      </c>
      <c r="H224">
        <f>nbOfRequi!C28</f>
        <v>9</v>
      </c>
      <c r="I224">
        <f>nbOfRequi!D28</f>
        <v>16</v>
      </c>
      <c r="J224">
        <f>nbOfRequi!E28</f>
        <v>12</v>
      </c>
      <c r="K224">
        <f>SUM(B224:J224)</f>
        <v>91</v>
      </c>
    </row>
    <row r="225" spans="1:17" x14ac:dyDescent="0.25">
      <c r="A225" t="s">
        <v>10</v>
      </c>
      <c r="B225">
        <f>nbOfRequi!B20</f>
        <v>1</v>
      </c>
      <c r="C225">
        <f>nbOfRequi!C20</f>
        <v>9</v>
      </c>
      <c r="D225">
        <f>nbOfRequi!D20</f>
        <v>0</v>
      </c>
      <c r="E225">
        <f>nbOfRequi!E20</f>
        <v>3</v>
      </c>
      <c r="F225">
        <f>nbOfRequi!F20</f>
        <v>1</v>
      </c>
      <c r="G225">
        <f>nbOfRequi!B29</f>
        <v>6</v>
      </c>
      <c r="H225">
        <f>nbOfRequi!C29</f>
        <v>5</v>
      </c>
      <c r="I225">
        <f>nbOfRequi!D29</f>
        <v>6</v>
      </c>
      <c r="J225">
        <f>nbOfRequi!E29</f>
        <v>6</v>
      </c>
      <c r="K225">
        <f>SUM(B225:J225)</f>
        <v>37</v>
      </c>
    </row>
    <row r="226" spans="1:17" x14ac:dyDescent="0.25">
      <c r="A226" t="s">
        <v>11</v>
      </c>
      <c r="B226">
        <f>nbOfRequi!B21</f>
        <v>2</v>
      </c>
      <c r="C226">
        <f>nbOfRequi!C21</f>
        <v>8</v>
      </c>
      <c r="D226">
        <f>nbOfRequi!D21</f>
        <v>0</v>
      </c>
      <c r="E226">
        <f>nbOfRequi!E21</f>
        <v>1</v>
      </c>
      <c r="F226">
        <f>nbOfRequi!F21</f>
        <v>7</v>
      </c>
      <c r="G226">
        <f>nbOfRequi!B30</f>
        <v>7</v>
      </c>
      <c r="H226">
        <f>nbOfRequi!C30</f>
        <v>5</v>
      </c>
      <c r="I226">
        <f>nbOfRequi!D30</f>
        <v>6</v>
      </c>
      <c r="J226">
        <f>nbOfRequi!E30</f>
        <v>13</v>
      </c>
      <c r="K226">
        <f>SUM(B226:J226)</f>
        <v>49</v>
      </c>
    </row>
    <row r="227" spans="1:17" x14ac:dyDescent="0.25">
      <c r="B227">
        <f>SUM(B223:B226)</f>
        <v>24</v>
      </c>
      <c r="C227">
        <f t="shared" ref="C227" si="39">SUM(C223:C226)</f>
        <v>48</v>
      </c>
      <c r="D227">
        <f t="shared" ref="D227" si="40">SUM(D223:D226)</f>
        <v>17</v>
      </c>
      <c r="E227">
        <f t="shared" ref="E227" si="41">SUM(E223:E226)</f>
        <v>19</v>
      </c>
      <c r="F227">
        <f t="shared" ref="F227:J227" si="42">SUM(F223:F226)</f>
        <v>23</v>
      </c>
      <c r="G227">
        <f t="shared" si="42"/>
        <v>33</v>
      </c>
      <c r="H227">
        <f t="shared" si="42"/>
        <v>25</v>
      </c>
      <c r="I227">
        <f t="shared" si="42"/>
        <v>46</v>
      </c>
      <c r="J227">
        <f t="shared" si="42"/>
        <v>43</v>
      </c>
      <c r="K227">
        <f>SUM(K223:K226)</f>
        <v>278</v>
      </c>
    </row>
    <row r="229" spans="1:17" x14ac:dyDescent="0.25">
      <c r="A229" t="s">
        <v>395</v>
      </c>
    </row>
    <row r="230" spans="1:17" x14ac:dyDescent="0.25">
      <c r="A230" t="s">
        <v>396</v>
      </c>
      <c r="M230" s="6" t="s">
        <v>1</v>
      </c>
      <c r="N230" s="6" t="s">
        <v>11</v>
      </c>
      <c r="O230" t="s">
        <v>440</v>
      </c>
      <c r="P230" t="s">
        <v>438</v>
      </c>
      <c r="Q230" t="s">
        <v>439</v>
      </c>
    </row>
    <row r="231" spans="1:17" x14ac:dyDescent="0.25">
      <c r="A231" t="s">
        <v>1</v>
      </c>
      <c r="B231">
        <f>B227*K223/K227</f>
        <v>8.7194244604316555</v>
      </c>
      <c r="C231">
        <f>C227*K223/K227</f>
        <v>17.438848920863311</v>
      </c>
      <c r="D231">
        <f>D227*K223/K227</f>
        <v>6.1762589928057556</v>
      </c>
      <c r="E231">
        <f>E227*K223/K227</f>
        <v>6.9028776978417268</v>
      </c>
      <c r="F231">
        <f>F227*K223/K227</f>
        <v>8.3561151079136682</v>
      </c>
      <c r="G231">
        <f>G227*K223/K227</f>
        <v>11.989208633093526</v>
      </c>
      <c r="H231">
        <f>H227*K223/K227</f>
        <v>9.0827338129496411</v>
      </c>
      <c r="I231">
        <f>I227*K223/K227</f>
        <v>16.712230215827336</v>
      </c>
      <c r="J231">
        <f>J227*K223/K227</f>
        <v>15.622302158273381</v>
      </c>
      <c r="M231">
        <f>B223</f>
        <v>13</v>
      </c>
      <c r="N231">
        <f>B226</f>
        <v>2</v>
      </c>
      <c r="O231">
        <f>M231-N231</f>
        <v>11</v>
      </c>
      <c r="P231">
        <f>ABS(M231-N231)</f>
        <v>11</v>
      </c>
      <c r="Q231">
        <v>4.5</v>
      </c>
    </row>
    <row r="232" spans="1:17" x14ac:dyDescent="0.25">
      <c r="A232" t="s">
        <v>8</v>
      </c>
      <c r="B232">
        <f>B227*K224/K227</f>
        <v>7.8561151079136691</v>
      </c>
      <c r="C232">
        <f>C227*K224/K227</f>
        <v>15.712230215827338</v>
      </c>
      <c r="D232">
        <f>D227*K224/K227</f>
        <v>5.5647482014388485</v>
      </c>
      <c r="E232">
        <f>E227*K224/K227</f>
        <v>6.2194244604316546</v>
      </c>
      <c r="F232">
        <f>F227*K224/K227</f>
        <v>7.528776978417266</v>
      </c>
      <c r="G232">
        <f>G227*K224/K227</f>
        <v>10.802158273381295</v>
      </c>
      <c r="H232">
        <f>H227*K224/K227</f>
        <v>8.1834532374100721</v>
      </c>
      <c r="I232">
        <f>I227*K224/K227</f>
        <v>15.057553956834532</v>
      </c>
      <c r="J232">
        <f>J227*K224/K227</f>
        <v>14.075539568345324</v>
      </c>
      <c r="M232">
        <f>C223</f>
        <v>15</v>
      </c>
      <c r="N232">
        <f>C226</f>
        <v>8</v>
      </c>
      <c r="O232">
        <f>M232-N232</f>
        <v>7</v>
      </c>
      <c r="P232">
        <f>ABS(M232-N232)</f>
        <v>7</v>
      </c>
      <c r="Q232">
        <v>2</v>
      </c>
    </row>
    <row r="233" spans="1:17" x14ac:dyDescent="0.25">
      <c r="A233" t="s">
        <v>10</v>
      </c>
      <c r="B233">
        <f>B227*K225/K227</f>
        <v>3.1942446043165469</v>
      </c>
      <c r="C233">
        <f>C227*K225/K227</f>
        <v>6.3884892086330938</v>
      </c>
      <c r="D233">
        <f>D227*K225/K227</f>
        <v>2.2625899280575541</v>
      </c>
      <c r="E233">
        <f>E227*K225/K227</f>
        <v>2.528776978417266</v>
      </c>
      <c r="F233">
        <f>F227*K225/K227</f>
        <v>3.0611510791366907</v>
      </c>
      <c r="G233">
        <f>G227*K225/K227</f>
        <v>4.3920863309352516</v>
      </c>
      <c r="H233">
        <f>H227*K225/K227</f>
        <v>3.3273381294964031</v>
      </c>
      <c r="I233">
        <f>I227*K225/K227</f>
        <v>6.1223021582733814</v>
      </c>
      <c r="J233">
        <f>J227*K225/K227</f>
        <v>5.7230215827338133</v>
      </c>
      <c r="M233">
        <f>D223</f>
        <v>11</v>
      </c>
      <c r="N233">
        <f>D226</f>
        <v>0</v>
      </c>
      <c r="O233">
        <f>M233-N233</f>
        <v>11</v>
      </c>
      <c r="P233">
        <f>ABS(M233-N233)</f>
        <v>11</v>
      </c>
      <c r="Q233">
        <v>4.5</v>
      </c>
    </row>
    <row r="234" spans="1:17" x14ac:dyDescent="0.25">
      <c r="A234" t="s">
        <v>11</v>
      </c>
      <c r="B234">
        <f>B227*K226/K227</f>
        <v>4.2302158273381298</v>
      </c>
      <c r="C234">
        <f>C227*K226/K227</f>
        <v>8.4604316546762597</v>
      </c>
      <c r="D234">
        <f>D227*K226/K227</f>
        <v>2.9964028776978417</v>
      </c>
      <c r="E234">
        <f>E227*K226/K227</f>
        <v>3.3489208633093526</v>
      </c>
      <c r="F234">
        <f>F227*K226/K227</f>
        <v>4.0539568345323742</v>
      </c>
      <c r="G234">
        <f>G227*K226/K227</f>
        <v>5.8165467625899279</v>
      </c>
      <c r="H234">
        <f>H227*K226/K227</f>
        <v>4.4064748201438846</v>
      </c>
      <c r="I234">
        <f>I227*K226/K227</f>
        <v>8.1079136690647484</v>
      </c>
      <c r="J234">
        <f>J227*K226/K227</f>
        <v>7.5791366906474824</v>
      </c>
      <c r="M234">
        <f>E223</f>
        <v>9</v>
      </c>
      <c r="N234">
        <f>E226</f>
        <v>1</v>
      </c>
      <c r="O234">
        <f t="shared" ref="O234" si="43">M234-N234</f>
        <v>8</v>
      </c>
      <c r="P234">
        <f>ABS(M234-N234)</f>
        <v>8</v>
      </c>
      <c r="Q234">
        <v>3</v>
      </c>
    </row>
    <row r="235" spans="1:17" x14ac:dyDescent="0.25">
      <c r="M235">
        <f>F223</f>
        <v>8</v>
      </c>
      <c r="N235">
        <f>F226</f>
        <v>7</v>
      </c>
      <c r="O235">
        <f>M235-N235</f>
        <v>1</v>
      </c>
      <c r="P235">
        <f>ABS(M235-N235)</f>
        <v>1</v>
      </c>
      <c r="Q235">
        <v>1</v>
      </c>
    </row>
    <row r="236" spans="1:17" x14ac:dyDescent="0.25">
      <c r="A236" t="s">
        <v>397</v>
      </c>
    </row>
    <row r="237" spans="1:17" x14ac:dyDescent="0.25">
      <c r="A237" t="s">
        <v>1</v>
      </c>
      <c r="B237">
        <f>(B223-B231)^2/B231</f>
        <v>2.1014376617517856</v>
      </c>
      <c r="C237">
        <f>(C223-C231)^2/C231</f>
        <v>0.34107664363558704</v>
      </c>
      <c r="D237">
        <f>(D223-D231)^2/D231</f>
        <v>3.7674063428348759</v>
      </c>
      <c r="E237">
        <f>(E223-E231)^2/E231</f>
        <v>0.63711427939461862</v>
      </c>
      <c r="F237">
        <f>(F223-F231)^2/F231</f>
        <v>1.517666624341501E-2</v>
      </c>
      <c r="G237">
        <f t="shared" ref="G237:J237" si="44">(G223-G231)^2/G231</f>
        <v>0.74528424065428156</v>
      </c>
      <c r="H237">
        <f t="shared" si="44"/>
        <v>1.0462981693852844</v>
      </c>
      <c r="I237">
        <f t="shared" si="44"/>
        <v>9.9229785349508021E-2</v>
      </c>
      <c r="J237">
        <f t="shared" si="44"/>
        <v>0.83989368486790128</v>
      </c>
      <c r="K237">
        <f>SUM(B237:J237)</f>
        <v>9.5929174741172574</v>
      </c>
    </row>
    <row r="238" spans="1:17" x14ac:dyDescent="0.25">
      <c r="A238" t="s">
        <v>8</v>
      </c>
      <c r="B238">
        <f>(B224-B232)^2/B232</f>
        <v>2.6352544338155847E-3</v>
      </c>
      <c r="C238">
        <f t="shared" ref="C238" si="45">(C224-C232)^2/C232</f>
        <v>5.2705088676311693E-3</v>
      </c>
      <c r="D238">
        <f>(D224-D232)^2/D232</f>
        <v>3.4043611910730041E-2</v>
      </c>
      <c r="E238">
        <f>(E224-E232)^2/E232</f>
        <v>7.7414066433377287E-3</v>
      </c>
      <c r="F238">
        <f t="shared" ref="F238:J238" si="46">(F224-F232)^2/F232</f>
        <v>3.7138182430644089E-2</v>
      </c>
      <c r="G238">
        <f>(G224-G232)^2/G232</f>
        <v>3.6234748464964326E-3</v>
      </c>
      <c r="H238">
        <f t="shared" si="46"/>
        <v>8.1475215432049927E-2</v>
      </c>
      <c r="I238">
        <f t="shared" si="46"/>
        <v>5.8987306093968635E-2</v>
      </c>
      <c r="J238">
        <f t="shared" si="46"/>
        <v>0.30605324071946122</v>
      </c>
      <c r="K238">
        <f>SUM(B238:J238)</f>
        <v>0.53696820137813484</v>
      </c>
      <c r="P238" t="s">
        <v>441</v>
      </c>
      <c r="Q238">
        <v>0</v>
      </c>
    </row>
    <row r="239" spans="1:17" x14ac:dyDescent="0.25">
      <c r="A239" t="s">
        <v>10</v>
      </c>
      <c r="B239">
        <f>(B225-B233)^2/B233</f>
        <v>1.50730766737961</v>
      </c>
      <c r="C239">
        <f t="shared" ref="C239" si="47">(C225-C233)^2/C233</f>
        <v>1.0675432626871473</v>
      </c>
      <c r="D239">
        <f>(D225-D233)^2/D233</f>
        <v>2.2625899280575541</v>
      </c>
      <c r="E239">
        <f>(E225-E233)^2/E233</f>
        <v>8.7809695344720023E-2</v>
      </c>
      <c r="F239">
        <f>(F225-F233)^2/F233</f>
        <v>1.3878255797242347</v>
      </c>
      <c r="G239">
        <f t="shared" ref="G239:J239" si="48">(G225-G233)^2/G233</f>
        <v>0.58864652749544855</v>
      </c>
      <c r="H239">
        <f t="shared" si="48"/>
        <v>0.84085164300991611</v>
      </c>
      <c r="I239">
        <f t="shared" si="48"/>
        <v>2.4431688491744845E-3</v>
      </c>
      <c r="J239">
        <f t="shared" si="48"/>
        <v>1.3404989396289341E-2</v>
      </c>
      <c r="K239">
        <f>SUM(B239:J239)</f>
        <v>7.7584224619440958</v>
      </c>
      <c r="P239" t="s">
        <v>442</v>
      </c>
      <c r="Q239">
        <f>SUM(Q231:Q235)</f>
        <v>15</v>
      </c>
    </row>
    <row r="240" spans="1:17" x14ac:dyDescent="0.25">
      <c r="A240" t="s">
        <v>11</v>
      </c>
      <c r="B240">
        <f>(B226-B234)^2/B234</f>
        <v>1.1757940586306468</v>
      </c>
      <c r="C240">
        <f t="shared" ref="C240:D240" si="49">(C226-C234)^2/C234</f>
        <v>2.5057505016395119E-2</v>
      </c>
      <c r="D240">
        <f t="shared" si="49"/>
        <v>2.9964028776978417</v>
      </c>
      <c r="E240">
        <f>(E226-E234)^2/E234</f>
        <v>1.6475245152964633</v>
      </c>
      <c r="F240">
        <f>(F226-F234)^2/F234</f>
        <v>2.1409133562715041</v>
      </c>
      <c r="G240">
        <f t="shared" ref="G240:J240" si="50">(G226-G234)^2/G234</f>
        <v>0.24078918683235237</v>
      </c>
      <c r="H240">
        <f>(H226-H234)^2/H234</f>
        <v>7.9944207898987013E-2</v>
      </c>
      <c r="I240">
        <f t="shared" si="50"/>
        <v>0.54802014643830643</v>
      </c>
      <c r="J240">
        <f t="shared" si="50"/>
        <v>3.8771907960105567</v>
      </c>
      <c r="K240">
        <f>SUM(B240:J240)</f>
        <v>12.731636650093051</v>
      </c>
      <c r="P240" t="s">
        <v>443</v>
      </c>
      <c r="Q240">
        <v>0</v>
      </c>
    </row>
    <row r="241" spans="1:17" x14ac:dyDescent="0.25">
      <c r="K241">
        <f>SUM(K237:K240)</f>
        <v>30.619944787532539</v>
      </c>
      <c r="P241" t="s">
        <v>445</v>
      </c>
      <c r="Q241">
        <v>5</v>
      </c>
    </row>
    <row r="242" spans="1:17" x14ac:dyDescent="0.25">
      <c r="B242" t="s">
        <v>792</v>
      </c>
      <c r="C242" t="s">
        <v>410</v>
      </c>
      <c r="D242" t="s">
        <v>793</v>
      </c>
      <c r="E242" t="s">
        <v>404</v>
      </c>
    </row>
    <row r="247" spans="1:17" x14ac:dyDescent="0.25">
      <c r="A247" s="13" t="s">
        <v>21</v>
      </c>
      <c r="B247" t="s">
        <v>31</v>
      </c>
      <c r="C247" t="s">
        <v>32</v>
      </c>
      <c r="D247" t="s">
        <v>33</v>
      </c>
      <c r="E247" t="s">
        <v>34</v>
      </c>
      <c r="F247" t="s">
        <v>35</v>
      </c>
      <c r="I247" t="s">
        <v>435</v>
      </c>
    </row>
    <row r="248" spans="1:17" x14ac:dyDescent="0.25">
      <c r="A248" t="s">
        <v>393</v>
      </c>
      <c r="B248">
        <f>partProfile!E20+partProfile!E27</f>
        <v>0</v>
      </c>
      <c r="C248">
        <f>partProfile!F20+partProfile!F27</f>
        <v>9</v>
      </c>
      <c r="D248">
        <f>partProfile!G20+partProfile!G27</f>
        <v>0</v>
      </c>
      <c r="E248">
        <f>partProfile!H20+partProfile!H27</f>
        <v>3</v>
      </c>
      <c r="F248">
        <f>partProfile!I20+partProfile!I27</f>
        <v>1</v>
      </c>
      <c r="G248">
        <f>SUM(B248:F248)</f>
        <v>13</v>
      </c>
    </row>
    <row r="249" spans="1:17" x14ac:dyDescent="0.25">
      <c r="A249" t="s">
        <v>394</v>
      </c>
      <c r="B249">
        <f>partProfile!J20+partProfile!J27</f>
        <v>1</v>
      </c>
      <c r="C249">
        <f>partProfile!K20+partProfile!K27</f>
        <v>6</v>
      </c>
      <c r="D249">
        <f>partProfile!L20+partProfile!L27</f>
        <v>3</v>
      </c>
      <c r="E249">
        <f>partProfile!M20+partProfile!M27</f>
        <v>3</v>
      </c>
      <c r="F249">
        <f>partProfile!N20+partProfile!N27</f>
        <v>0</v>
      </c>
      <c r="G249">
        <f>SUM(B249:F249)</f>
        <v>13</v>
      </c>
    </row>
    <row r="250" spans="1:17" x14ac:dyDescent="0.25">
      <c r="B250">
        <f>B248+B249</f>
        <v>1</v>
      </c>
      <c r="C250">
        <f t="shared" ref="C250:F250" si="51">C248+C249</f>
        <v>15</v>
      </c>
      <c r="D250">
        <f t="shared" si="51"/>
        <v>3</v>
      </c>
      <c r="E250">
        <f t="shared" si="51"/>
        <v>6</v>
      </c>
      <c r="F250">
        <f t="shared" si="51"/>
        <v>1</v>
      </c>
      <c r="G250">
        <f>G248+G249</f>
        <v>26</v>
      </c>
    </row>
    <row r="251" spans="1:17" x14ac:dyDescent="0.25">
      <c r="K251" t="s">
        <v>814</v>
      </c>
    </row>
    <row r="252" spans="1:17" x14ac:dyDescent="0.25">
      <c r="A252" t="s">
        <v>395</v>
      </c>
      <c r="I252" s="6" t="s">
        <v>436</v>
      </c>
      <c r="J252" s="6" t="s">
        <v>437</v>
      </c>
      <c r="K252" t="s">
        <v>440</v>
      </c>
      <c r="L252" t="s">
        <v>438</v>
      </c>
      <c r="M252" t="s">
        <v>439</v>
      </c>
      <c r="N252" t="s">
        <v>444</v>
      </c>
    </row>
    <row r="253" spans="1:17" x14ac:dyDescent="0.25">
      <c r="A253" t="s">
        <v>396</v>
      </c>
      <c r="I253">
        <v>-1</v>
      </c>
      <c r="J253">
        <v>-2</v>
      </c>
      <c r="K253">
        <f>I253-J253</f>
        <v>1</v>
      </c>
      <c r="L253">
        <f t="shared" ref="L253:L258" si="52">ABS(I253-J253)</f>
        <v>1</v>
      </c>
      <c r="M253">
        <v>4</v>
      </c>
      <c r="N253">
        <v>5</v>
      </c>
    </row>
    <row r="254" spans="1:17" x14ac:dyDescent="0.25">
      <c r="A254" t="s">
        <v>393</v>
      </c>
      <c r="B254">
        <f>B250*G248/G250</f>
        <v>0.5</v>
      </c>
      <c r="C254">
        <f>C250*G248/G250</f>
        <v>7.5</v>
      </c>
      <c r="D254">
        <f>D250*G248/G250</f>
        <v>1.5</v>
      </c>
      <c r="E254">
        <f>E250*G248/G250</f>
        <v>3</v>
      </c>
      <c r="F254">
        <f>F250*G248/G250</f>
        <v>0.5</v>
      </c>
      <c r="I254">
        <v>-1</v>
      </c>
      <c r="J254">
        <v>-1</v>
      </c>
      <c r="K254">
        <f>I254-J254</f>
        <v>0</v>
      </c>
      <c r="L254">
        <f t="shared" si="52"/>
        <v>0</v>
      </c>
      <c r="M254">
        <v>1</v>
      </c>
      <c r="N254">
        <v>2</v>
      </c>
    </row>
    <row r="255" spans="1:17" x14ac:dyDescent="0.25">
      <c r="A255" t="s">
        <v>394</v>
      </c>
      <c r="B255">
        <f>B250*G248/G250</f>
        <v>0.5</v>
      </c>
      <c r="C255">
        <f>C250*G248/G250</f>
        <v>7.5</v>
      </c>
      <c r="D255">
        <f>D250*G248/G250</f>
        <v>1.5</v>
      </c>
      <c r="E255">
        <f>E250*G248/G250</f>
        <v>3</v>
      </c>
      <c r="F255">
        <f>F250*G248/G250</f>
        <v>0.5</v>
      </c>
      <c r="I255">
        <v>-1</v>
      </c>
      <c r="J255">
        <v>-1</v>
      </c>
      <c r="K255">
        <f t="shared" ref="K255:K258" si="53">I255-J255</f>
        <v>0</v>
      </c>
      <c r="L255">
        <f t="shared" si="52"/>
        <v>0</v>
      </c>
      <c r="M255">
        <v>2</v>
      </c>
      <c r="N255">
        <v>2</v>
      </c>
    </row>
    <row r="256" spans="1:17" x14ac:dyDescent="0.25">
      <c r="I256">
        <v>-1</v>
      </c>
      <c r="J256">
        <v>-1</v>
      </c>
      <c r="K256">
        <f t="shared" si="53"/>
        <v>0</v>
      </c>
      <c r="L256">
        <f t="shared" si="52"/>
        <v>0</v>
      </c>
      <c r="M256">
        <v>3</v>
      </c>
      <c r="N256">
        <v>2</v>
      </c>
    </row>
    <row r="257" spans="1:14" x14ac:dyDescent="0.25">
      <c r="A257" t="s">
        <v>397</v>
      </c>
      <c r="I257">
        <v>1</v>
      </c>
      <c r="J257">
        <v>0</v>
      </c>
      <c r="K257">
        <f>I257-J257</f>
        <v>1</v>
      </c>
      <c r="L257">
        <f t="shared" si="52"/>
        <v>1</v>
      </c>
      <c r="M257">
        <v>5</v>
      </c>
      <c r="N257">
        <v>5</v>
      </c>
    </row>
    <row r="258" spans="1:14" x14ac:dyDescent="0.25">
      <c r="A258" t="s">
        <v>393</v>
      </c>
      <c r="B258">
        <f t="shared" ref="B258:F259" si="54">(B248-B254)^2/B254</f>
        <v>0.5</v>
      </c>
      <c r="C258">
        <f t="shared" si="54"/>
        <v>0.3</v>
      </c>
      <c r="D258">
        <f t="shared" si="54"/>
        <v>1.5</v>
      </c>
      <c r="E258">
        <f t="shared" si="54"/>
        <v>0</v>
      </c>
      <c r="F258">
        <f>(F248-F254)^2/F254</f>
        <v>0.5</v>
      </c>
      <c r="G258">
        <f>SUM(B258:F258)</f>
        <v>2.8</v>
      </c>
      <c r="I258">
        <v>2</v>
      </c>
      <c r="J258">
        <v>1</v>
      </c>
      <c r="K258">
        <f t="shared" si="53"/>
        <v>1</v>
      </c>
      <c r="L258">
        <f t="shared" si="52"/>
        <v>1</v>
      </c>
      <c r="M258">
        <v>6</v>
      </c>
      <c r="N258">
        <v>5</v>
      </c>
    </row>
    <row r="259" spans="1:14" x14ac:dyDescent="0.25">
      <c r="A259" t="s">
        <v>394</v>
      </c>
      <c r="B259">
        <f t="shared" si="54"/>
        <v>0.5</v>
      </c>
      <c r="C259">
        <f t="shared" si="54"/>
        <v>0.3</v>
      </c>
      <c r="D259">
        <f t="shared" si="54"/>
        <v>1.5</v>
      </c>
      <c r="E259">
        <f t="shared" si="54"/>
        <v>0</v>
      </c>
      <c r="F259">
        <f t="shared" si="54"/>
        <v>0.5</v>
      </c>
      <c r="G259">
        <f>SUM(B259:F259)</f>
        <v>2.8</v>
      </c>
    </row>
    <row r="260" spans="1:14" x14ac:dyDescent="0.25">
      <c r="G260">
        <f>G258+G259</f>
        <v>5.6</v>
      </c>
      <c r="L260" t="s">
        <v>441</v>
      </c>
      <c r="M260">
        <v>6</v>
      </c>
    </row>
    <row r="261" spans="1:14" x14ac:dyDescent="0.25">
      <c r="B261" t="s">
        <v>398</v>
      </c>
      <c r="C261" t="s">
        <v>399</v>
      </c>
      <c r="D261" t="s">
        <v>400</v>
      </c>
      <c r="E261" t="s">
        <v>401</v>
      </c>
      <c r="L261" t="s">
        <v>442</v>
      </c>
      <c r="M261">
        <v>15</v>
      </c>
    </row>
    <row r="262" spans="1:14" x14ac:dyDescent="0.25">
      <c r="L262" t="s">
        <v>443</v>
      </c>
      <c r="M262">
        <v>6</v>
      </c>
    </row>
    <row r="263" spans="1:14" x14ac:dyDescent="0.25">
      <c r="L263" t="s">
        <v>445</v>
      </c>
      <c r="M263">
        <v>6</v>
      </c>
    </row>
    <row r="265" spans="1:14" x14ac:dyDescent="0.25">
      <c r="A265" s="13" t="s">
        <v>24</v>
      </c>
    </row>
    <row r="266" spans="1:14" x14ac:dyDescent="0.25">
      <c r="A266" t="s">
        <v>393</v>
      </c>
      <c r="B266">
        <f>partProfile!E21+partProfile!E28</f>
        <v>2</v>
      </c>
      <c r="C266">
        <f>partProfile!F21+partProfile!F28</f>
        <v>3</v>
      </c>
      <c r="D266">
        <f>partProfile!G21+partProfile!G28</f>
        <v>7</v>
      </c>
      <c r="E266">
        <f>partProfile!H21+partProfile!H28</f>
        <v>1</v>
      </c>
      <c r="F266">
        <f>partProfile!I21+partProfile!I28</f>
        <v>2</v>
      </c>
      <c r="G266">
        <f>SUM(B266:F266)</f>
        <v>15</v>
      </c>
      <c r="I266" s="6" t="s">
        <v>436</v>
      </c>
      <c r="J266" s="6" t="s">
        <v>437</v>
      </c>
      <c r="K266" t="s">
        <v>440</v>
      </c>
      <c r="L266" t="s">
        <v>438</v>
      </c>
      <c r="M266" t="s">
        <v>439</v>
      </c>
      <c r="N266" t="s">
        <v>444</v>
      </c>
    </row>
    <row r="267" spans="1:14" x14ac:dyDescent="0.25">
      <c r="A267" t="s">
        <v>394</v>
      </c>
      <c r="B267">
        <f>partProfile!J21+partProfile!J28</f>
        <v>0</v>
      </c>
      <c r="C267">
        <f>partProfile!K21+partProfile!K28</f>
        <v>3</v>
      </c>
      <c r="D267">
        <f>partProfile!L21+partProfile!L28</f>
        <v>6</v>
      </c>
      <c r="E267">
        <f>partProfile!M21+partProfile!M28</f>
        <v>3</v>
      </c>
      <c r="F267">
        <f>partProfile!N21+partProfile!N28</f>
        <v>1</v>
      </c>
      <c r="G267">
        <f>SUM(B267:F267)</f>
        <v>13</v>
      </c>
      <c r="I267">
        <v>-1</v>
      </c>
      <c r="J267">
        <v>0</v>
      </c>
      <c r="K267">
        <f>I267-J267</f>
        <v>-1</v>
      </c>
      <c r="L267">
        <f>ABS(I267-J267)</f>
        <v>1</v>
      </c>
      <c r="N267">
        <v>2.5</v>
      </c>
    </row>
    <row r="268" spans="1:14" x14ac:dyDescent="0.25">
      <c r="B268">
        <f>B266+B267</f>
        <v>2</v>
      </c>
      <c r="C268">
        <f t="shared" ref="C268" si="55">C266+C267</f>
        <v>6</v>
      </c>
      <c r="D268">
        <f t="shared" ref="D268" si="56">D266+D267</f>
        <v>13</v>
      </c>
      <c r="E268">
        <f t="shared" ref="E268" si="57">E266+E267</f>
        <v>4</v>
      </c>
      <c r="F268">
        <f t="shared" ref="F268" si="58">F266+F267</f>
        <v>3</v>
      </c>
      <c r="G268">
        <f t="shared" ref="G268" si="59">G266+G267</f>
        <v>28</v>
      </c>
      <c r="I268">
        <v>-1</v>
      </c>
      <c r="J268">
        <v>0</v>
      </c>
      <c r="K268">
        <f>I268-J268</f>
        <v>-1</v>
      </c>
      <c r="L268">
        <f>ABS(I268-J268)</f>
        <v>1</v>
      </c>
      <c r="N268">
        <v>2.5</v>
      </c>
    </row>
    <row r="269" spans="1:14" x14ac:dyDescent="0.25">
      <c r="I269">
        <v>0</v>
      </c>
      <c r="J269">
        <v>-1</v>
      </c>
      <c r="K269">
        <f t="shared" ref="K269:K270" si="60">I269-J269</f>
        <v>1</v>
      </c>
      <c r="L269">
        <f>ABS(I269-J269)</f>
        <v>1</v>
      </c>
      <c r="N269">
        <v>2.5</v>
      </c>
    </row>
    <row r="270" spans="1:14" x14ac:dyDescent="0.25">
      <c r="A270" t="s">
        <v>395</v>
      </c>
      <c r="I270">
        <v>0</v>
      </c>
      <c r="J270">
        <v>-1</v>
      </c>
      <c r="K270">
        <f t="shared" si="60"/>
        <v>1</v>
      </c>
      <c r="L270">
        <f>ABS(I270-J270)</f>
        <v>1</v>
      </c>
      <c r="N270">
        <v>2.5</v>
      </c>
    </row>
    <row r="271" spans="1:14" x14ac:dyDescent="0.25">
      <c r="A271" t="s">
        <v>396</v>
      </c>
      <c r="I271">
        <v>0</v>
      </c>
      <c r="J271">
        <v>2</v>
      </c>
      <c r="K271">
        <f>I271-J271</f>
        <v>-2</v>
      </c>
      <c r="L271">
        <f>ABS(I271-J271)</f>
        <v>2</v>
      </c>
      <c r="N271">
        <v>5</v>
      </c>
    </row>
    <row r="272" spans="1:14" x14ac:dyDescent="0.25">
      <c r="A272" t="s">
        <v>393</v>
      </c>
      <c r="B272">
        <f>B268*G266/G268</f>
        <v>1.0714285714285714</v>
      </c>
      <c r="C272">
        <f>C268*G266/G268</f>
        <v>3.2142857142857144</v>
      </c>
      <c r="D272">
        <f>D268*G266/G268</f>
        <v>6.9642857142857144</v>
      </c>
      <c r="E272">
        <f>E268*G266/G268</f>
        <v>2.1428571428571428</v>
      </c>
      <c r="F272">
        <f>F268*G266/G268</f>
        <v>1.6071428571428572</v>
      </c>
      <c r="I272">
        <v>0</v>
      </c>
    </row>
    <row r="273" spans="1:13" x14ac:dyDescent="0.25">
      <c r="A273" t="s">
        <v>394</v>
      </c>
      <c r="B273">
        <f>B268*G266/G268</f>
        <v>1.0714285714285714</v>
      </c>
      <c r="C273">
        <f>C268*G266/G268</f>
        <v>3.2142857142857144</v>
      </c>
      <c r="D273">
        <f>D268*G266/G268</f>
        <v>6.9642857142857144</v>
      </c>
      <c r="E273">
        <f>E268*G266/G268</f>
        <v>2.1428571428571428</v>
      </c>
      <c r="F273">
        <f>F268*G266/G268</f>
        <v>1.6071428571428572</v>
      </c>
      <c r="I273">
        <v>1</v>
      </c>
    </row>
    <row r="274" spans="1:13" x14ac:dyDescent="0.25">
      <c r="L274" t="s">
        <v>441</v>
      </c>
      <c r="M274">
        <v>10</v>
      </c>
    </row>
    <row r="275" spans="1:13" x14ac:dyDescent="0.25">
      <c r="A275" t="s">
        <v>397</v>
      </c>
      <c r="L275" t="s">
        <v>442</v>
      </c>
      <c r="M275">
        <v>5</v>
      </c>
    </row>
    <row r="276" spans="1:13" x14ac:dyDescent="0.25">
      <c r="A276" t="s">
        <v>393</v>
      </c>
      <c r="C276">
        <f t="shared" ref="C276:F277" si="61">(C266-C272)^2/C272</f>
        <v>1.4285714285714301E-2</v>
      </c>
      <c r="D276">
        <f t="shared" si="61"/>
        <v>1.8315018315018185E-4</v>
      </c>
      <c r="E276">
        <f t="shared" si="61"/>
        <v>0.60952380952380947</v>
      </c>
      <c r="F276">
        <f t="shared" si="61"/>
        <v>9.603174603174601E-2</v>
      </c>
      <c r="G276">
        <f>SUM(B276:F276)</f>
        <v>0.72002442002442002</v>
      </c>
      <c r="L276" t="s">
        <v>443</v>
      </c>
      <c r="M276">
        <v>5</v>
      </c>
    </row>
    <row r="277" spans="1:13" x14ac:dyDescent="0.25">
      <c r="A277" t="s">
        <v>394</v>
      </c>
      <c r="C277">
        <f t="shared" si="61"/>
        <v>1.4285714285714301E-2</v>
      </c>
      <c r="D277">
        <f t="shared" si="61"/>
        <v>0.13351648351648357</v>
      </c>
      <c r="E277">
        <f t="shared" si="61"/>
        <v>0.34285714285714292</v>
      </c>
      <c r="F277">
        <f t="shared" si="61"/>
        <v>0.22936507936507938</v>
      </c>
      <c r="G277">
        <f>SUM(B277:F277)</f>
        <v>0.72002442002442013</v>
      </c>
      <c r="L277" t="s">
        <v>445</v>
      </c>
      <c r="M277">
        <v>5</v>
      </c>
    </row>
    <row r="278" spans="1:13" x14ac:dyDescent="0.25">
      <c r="G278">
        <f>G276+G277</f>
        <v>1.4400488400488403</v>
      </c>
    </row>
    <row r="279" spans="1:13" x14ac:dyDescent="0.25">
      <c r="B279" t="s">
        <v>398</v>
      </c>
      <c r="C279" t="s">
        <v>399</v>
      </c>
      <c r="D279" t="s">
        <v>400</v>
      </c>
      <c r="E279" t="s">
        <v>401</v>
      </c>
    </row>
    <row r="283" spans="1:13" x14ac:dyDescent="0.25">
      <c r="A283" s="13" t="s">
        <v>25</v>
      </c>
    </row>
    <row r="284" spans="1:13" x14ac:dyDescent="0.25">
      <c r="A284" t="s">
        <v>393</v>
      </c>
      <c r="B284">
        <f>partProfile!E22+partProfile!E29</f>
        <v>0</v>
      </c>
      <c r="C284">
        <f>partProfile!F22+partProfile!F29</f>
        <v>2</v>
      </c>
      <c r="D284">
        <f>partProfile!G22+partProfile!G29</f>
        <v>5</v>
      </c>
      <c r="E284">
        <f>partProfile!H22+partProfile!H29</f>
        <v>4</v>
      </c>
      <c r="F284">
        <f>partProfile!I22+partProfile!I29</f>
        <v>4</v>
      </c>
      <c r="G284">
        <f>SUM(B284:F284)</f>
        <v>15</v>
      </c>
    </row>
    <row r="285" spans="1:13" x14ac:dyDescent="0.25">
      <c r="A285" t="s">
        <v>394</v>
      </c>
      <c r="B285">
        <f>partProfile!J22+partProfile!J29</f>
        <v>1</v>
      </c>
      <c r="C285">
        <f>partProfile!K22+partProfile!K29</f>
        <v>0</v>
      </c>
      <c r="D285">
        <f>partProfile!L22+partProfile!L29</f>
        <v>2</v>
      </c>
      <c r="E285">
        <f>partProfile!M22+partProfile!M29</f>
        <v>6</v>
      </c>
      <c r="F285">
        <f>partProfile!N22+partProfile!N29</f>
        <v>4</v>
      </c>
      <c r="G285">
        <f>SUM(B285:F285)</f>
        <v>13</v>
      </c>
    </row>
    <row r="286" spans="1:13" x14ac:dyDescent="0.25">
      <c r="B286">
        <f>B284+B285</f>
        <v>1</v>
      </c>
      <c r="C286">
        <f t="shared" ref="C286" si="62">C284+C285</f>
        <v>2</v>
      </c>
      <c r="D286">
        <f t="shared" ref="D286" si="63">D284+D285</f>
        <v>7</v>
      </c>
      <c r="E286">
        <f t="shared" ref="E286" si="64">E284+E285</f>
        <v>10</v>
      </c>
      <c r="F286">
        <f t="shared" ref="F286" si="65">F284+F285</f>
        <v>8</v>
      </c>
      <c r="G286">
        <f t="shared" ref="G286" si="66">G284+G285</f>
        <v>28</v>
      </c>
    </row>
    <row r="288" spans="1:13" x14ac:dyDescent="0.25">
      <c r="A288" t="s">
        <v>395</v>
      </c>
    </row>
    <row r="289" spans="1:7" x14ac:dyDescent="0.25">
      <c r="A289" t="s">
        <v>396</v>
      </c>
    </row>
    <row r="290" spans="1:7" x14ac:dyDescent="0.25">
      <c r="A290" t="s">
        <v>393</v>
      </c>
      <c r="B290">
        <f>B286*G284/G286</f>
        <v>0.5357142857142857</v>
      </c>
      <c r="C290">
        <f>C286*G284/G286</f>
        <v>1.0714285714285714</v>
      </c>
      <c r="D290">
        <f>D286*G284/G286</f>
        <v>3.75</v>
      </c>
      <c r="E290">
        <f>E286*G284/G286</f>
        <v>5.3571428571428568</v>
      </c>
      <c r="F290">
        <f>F286*G284/G286</f>
        <v>4.2857142857142856</v>
      </c>
    </row>
    <row r="291" spans="1:7" x14ac:dyDescent="0.25">
      <c r="A291" t="s">
        <v>394</v>
      </c>
      <c r="B291">
        <f>B286*G284/G286</f>
        <v>0.5357142857142857</v>
      </c>
      <c r="C291">
        <f>C286*G284/G286</f>
        <v>1.0714285714285714</v>
      </c>
      <c r="D291">
        <f>D286*G284/G286</f>
        <v>3.75</v>
      </c>
      <c r="E291">
        <f>E286*G284/G286</f>
        <v>5.3571428571428568</v>
      </c>
      <c r="F291">
        <f>F286*G284/G286</f>
        <v>4.2857142857142856</v>
      </c>
    </row>
    <row r="293" spans="1:7" x14ac:dyDescent="0.25">
      <c r="A293" t="s">
        <v>397</v>
      </c>
    </row>
    <row r="294" spans="1:7" x14ac:dyDescent="0.25">
      <c r="A294" t="s">
        <v>393</v>
      </c>
      <c r="C294">
        <f t="shared" ref="C294:F295" si="67">(C284-C290)^2/C290</f>
        <v>0.80476190476190479</v>
      </c>
      <c r="D294">
        <f t="shared" si="67"/>
        <v>0.41666666666666669</v>
      </c>
      <c r="E294">
        <f t="shared" si="67"/>
        <v>0.34380952380952362</v>
      </c>
      <c r="F294">
        <f t="shared" si="67"/>
        <v>1.9047619047619032E-2</v>
      </c>
      <c r="G294">
        <f>SUM(B294:F294)</f>
        <v>1.5842857142857141</v>
      </c>
    </row>
    <row r="295" spans="1:7" x14ac:dyDescent="0.25">
      <c r="A295" t="s">
        <v>394</v>
      </c>
      <c r="C295">
        <f t="shared" si="67"/>
        <v>1.0714285714285714</v>
      </c>
      <c r="D295">
        <f t="shared" si="67"/>
        <v>0.81666666666666665</v>
      </c>
      <c r="E295">
        <f t="shared" si="67"/>
        <v>7.7142857142857249E-2</v>
      </c>
      <c r="F295">
        <f t="shared" si="67"/>
        <v>1.9047619047619032E-2</v>
      </c>
      <c r="G295">
        <f>SUM(B295:F295)</f>
        <v>1.9842857142857142</v>
      </c>
    </row>
    <row r="296" spans="1:7" x14ac:dyDescent="0.25">
      <c r="G296">
        <f>G294+G295</f>
        <v>3.5685714285714285</v>
      </c>
    </row>
    <row r="297" spans="1:7" x14ac:dyDescent="0.25">
      <c r="B297" t="s">
        <v>398</v>
      </c>
      <c r="C297" t="s">
        <v>399</v>
      </c>
      <c r="D297" t="s">
        <v>400</v>
      </c>
      <c r="E297" t="s">
        <v>401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numbersOfRequs</vt:lpstr>
      <vt:lpstr>requirements</vt:lpstr>
      <vt:lpstr>nbOfRequi</vt:lpstr>
      <vt:lpstr>partProfile</vt:lpstr>
      <vt:lpstr>statSign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Admin</cp:lastModifiedBy>
  <dcterms:created xsi:type="dcterms:W3CDTF">2017-05-23T15:49:59Z</dcterms:created>
  <dcterms:modified xsi:type="dcterms:W3CDTF">2019-02-12T11:53:37Z</dcterms:modified>
</cp:coreProperties>
</file>